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Денис Богомазов\Desktop\Раскрытие на сайт\Год 2026\Год 2026\Раскрытие сентябрь 2026г\"/>
    </mc:Choice>
  </mc:AlternateContent>
  <xr:revisionPtr revIDLastSave="0" documentId="13_ncr:1_{6D75C37E-93A0-42C5-A1C9-FDF7A461FD72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ентябрь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75" i="1" l="1"/>
  <c r="Q59" i="1"/>
  <c r="T59" i="1" s="1"/>
  <c r="Q19" i="1"/>
  <c r="T19" i="1" s="1"/>
  <c r="Q58" i="1"/>
  <c r="T58" i="1" s="1"/>
  <c r="Q17" i="1"/>
  <c r="T17" i="1" s="1"/>
  <c r="Q30" i="1"/>
  <c r="Q31" i="1"/>
  <c r="T31" i="1" s="1"/>
  <c r="Q57" i="1"/>
  <c r="T57" i="1"/>
  <c r="Q56" i="1"/>
  <c r="T56" i="1" s="1"/>
  <c r="Q16" i="1"/>
  <c r="T16" i="1" s="1"/>
  <c r="Q74" i="1"/>
  <c r="Q73" i="1"/>
  <c r="Q78" i="1"/>
  <c r="Q77" i="1"/>
  <c r="Q72" i="1"/>
  <c r="Q71" i="1"/>
  <c r="Q70" i="1"/>
  <c r="Q69" i="1"/>
  <c r="Q68" i="1"/>
  <c r="Q67" i="1"/>
  <c r="Q66" i="1"/>
  <c r="Q65" i="1"/>
  <c r="Q64" i="1"/>
  <c r="Q63" i="1"/>
  <c r="Q60" i="1"/>
  <c r="T60" i="1" s="1"/>
  <c r="Q62" i="1"/>
  <c r="Q61" i="1"/>
  <c r="Q24" i="1"/>
  <c r="Q23" i="1"/>
  <c r="Q22" i="1"/>
  <c r="Q21" i="1"/>
  <c r="Q20" i="1"/>
  <c r="Q18" i="1"/>
  <c r="Q55" i="1"/>
  <c r="T30" i="1" l="1"/>
  <c r="T75" i="1" l="1"/>
  <c r="T24" i="1"/>
  <c r="T62" i="1"/>
  <c r="T23" i="1"/>
  <c r="T20" i="1"/>
  <c r="T63" i="1" l="1"/>
  <c r="T65" i="1"/>
  <c r="T66" i="1"/>
  <c r="T71" i="1" l="1"/>
  <c r="T70" i="1"/>
  <c r="T68" i="1"/>
  <c r="T67" i="1" l="1"/>
  <c r="T55" i="1"/>
  <c r="T21" i="1" l="1"/>
  <c r="T22" i="1"/>
  <c r="T74" i="1"/>
  <c r="T73" i="1"/>
  <c r="T72" i="1"/>
  <c r="T69" i="1"/>
  <c r="T77" i="1" l="1"/>
  <c r="T61" i="1"/>
  <c r="T18" i="1"/>
  <c r="T64" i="1"/>
  <c r="T78" i="1"/>
</calcChain>
</file>

<file path=xl/sharedStrings.xml><?xml version="1.0" encoding="utf-8"?>
<sst xmlns="http://schemas.openxmlformats.org/spreadsheetml/2006/main" count="202" uniqueCount="109">
  <si>
    <t>Форма</t>
  </si>
  <si>
    <t>ИНФОРМАЦИЯ О СПОСОБАХ ПРИОБРЕТЕНИЯ, СТОИМОСТИ И ОБЪЕМАХ ТОВАРОВ, НЕОБХОДИМЫХ ДЛЯ ОКАЗАНИЯ УСЛУГ ПО ТРАНСПОРТИРОВКЕ ГАЗА ПО ТРУБОПРОВОДАМ ООО "Стимул"</t>
  </si>
  <si>
    <t>№</t>
  </si>
  <si>
    <t>Дата закупки</t>
  </si>
  <si>
    <t>Способ осуществления закупки</t>
  </si>
  <si>
    <t>Предмет закупки</t>
  </si>
  <si>
    <t>Цена за единицу товара, работ, услуг (тыс. руб.)</t>
  </si>
  <si>
    <t>Единица измерения</t>
  </si>
  <si>
    <t>Количество (объем товаров, работ, услуг)</t>
  </si>
  <si>
    <t>Сумма закупки (товаров, работ, услуг) (тыс. руб.)</t>
  </si>
  <si>
    <t>Поставщик (подрядная организация)</t>
  </si>
  <si>
    <t>Реквизиты документа</t>
  </si>
  <si>
    <t>Конкурентные закупки</t>
  </si>
  <si>
    <t>Торги</t>
  </si>
  <si>
    <t>конкурс</t>
  </si>
  <si>
    <t>аукцион</t>
  </si>
  <si>
    <t>запрос котировок</t>
  </si>
  <si>
    <t>запрос предложений</t>
  </si>
  <si>
    <t>открытый конкурс</t>
  </si>
  <si>
    <t>закрытый конкурс</t>
  </si>
  <si>
    <t>открытый аукцион</t>
  </si>
  <si>
    <t>закрытый аукцион</t>
  </si>
  <si>
    <t>закрытый запрос котировок</t>
  </si>
  <si>
    <t>Приобретение электроэнергии</t>
  </si>
  <si>
    <t>Вспомогательные материалы</t>
  </si>
  <si>
    <t>Х</t>
  </si>
  <si>
    <t>Материалы</t>
  </si>
  <si>
    <t>Капитальный ремонт</t>
  </si>
  <si>
    <t>Приобретение оборудования</t>
  </si>
  <si>
    <t>Лизинг</t>
  </si>
  <si>
    <t>Диагностика и экспертиза промышленной безопасности</t>
  </si>
  <si>
    <t>НИОКР</t>
  </si>
  <si>
    <t>Техническое обслуживание и текущий ремонт</t>
  </si>
  <si>
    <t>Услуги производственного назначения</t>
  </si>
  <si>
    <t xml:space="preserve">Услуги </t>
  </si>
  <si>
    <t>усл. ед.</t>
  </si>
  <si>
    <t>ГСМ</t>
  </si>
  <si>
    <t>ООО "Газпромнефть-Региональные продажи"</t>
  </si>
  <si>
    <t>Иное</t>
  </si>
  <si>
    <t>Неконкурентная закупка
закупка</t>
  </si>
  <si>
    <t>единственный поставщик (исполнитель, подрядчик)</t>
  </si>
  <si>
    <t>Иной способ, установленный положением о закупке</t>
  </si>
  <si>
    <t>закрытый запрос предложений</t>
  </si>
  <si>
    <t>запрос предложений в электронной форме</t>
  </si>
  <si>
    <t>запрос котировок в электронной форме</t>
  </si>
  <si>
    <t>аукцион в электронной форме</t>
  </si>
  <si>
    <t>конкурс в электронной форме</t>
  </si>
  <si>
    <t>Приложение № 10
к приказу ФАС России
от 08.12.2022 № 960/22</t>
  </si>
  <si>
    <t>ГАУ НСО "Издательский дом "Советская Сибирь"</t>
  </si>
  <si>
    <t>ПАО "Ростелеком"</t>
  </si>
  <si>
    <t>ООО "Бегет"</t>
  </si>
  <si>
    <t>ООО "Новотелеком"</t>
  </si>
  <si>
    <t>ПАО "ВымпелКом"</t>
  </si>
  <si>
    <t>ООО "Содружество"</t>
  </si>
  <si>
    <t>ООО "Кассы Весы Сервис"</t>
  </si>
  <si>
    <t>ООО "МЕТАЛЛАГРОСНАБ"</t>
  </si>
  <si>
    <t>Оборудование</t>
  </si>
  <si>
    <t>ООО "НОВОБЕТОН"</t>
  </si>
  <si>
    <t>ООО ТПК "СИБКОМПЛЕКТ"</t>
  </si>
  <si>
    <t>ООО "ЭНЕРГИЯ"</t>
  </si>
  <si>
    <t>ООО "Газпром газораспределение Сибирь"</t>
  </si>
  <si>
    <t>ООО "ФБС+"</t>
  </si>
  <si>
    <t>ООО "Сибирская Газовая Компания"</t>
  </si>
  <si>
    <t>ПАО "МегаФон"</t>
  </si>
  <si>
    <t>за сентябрь 2026 года</t>
  </si>
  <si>
    <t>ООО "Газпром межрегионгаз Новосибирск"</t>
  </si>
  <si>
    <t xml:space="preserve">№ 0500036568/А от 09.09.2026 </t>
  </si>
  <si>
    <t>№ 1509-00008 от 15.09.2026 г.</t>
  </si>
  <si>
    <t>№ 690 от 18.09.2026 г.</t>
  </si>
  <si>
    <t>ООО "ПАСКАЛЬ"</t>
  </si>
  <si>
    <t>№ 432 от 23.09.2026 г.</t>
  </si>
  <si>
    <t xml:space="preserve">№ 2155 от 23.09.2026 г. </t>
  </si>
  <si>
    <t>ООО "ДСТ ГРУПП"</t>
  </si>
  <si>
    <t>№ 319 от 24.09.2026 г.</t>
  </si>
  <si>
    <t>№ 2609-13 от 26.09.2026 г.</t>
  </si>
  <si>
    <t>№ УТ-2886 от 30.09.2026 г.</t>
  </si>
  <si>
    <t>ООО "НАУЧНО-ТЕХНИЧЕСКИЙ ЦЕНТР ЭКОЛОГИЧЕСКАЯ БЕЗОПАСНОСТЬ СИБИРИ"</t>
  </si>
  <si>
    <t xml:space="preserve">№ БП-2101 от 30.09.2026 г. </t>
  </si>
  <si>
    <t xml:space="preserve">№ БП-2058 от 30.09.2026 г. </t>
  </si>
  <si>
    <t>Индивидуальный предприниматель Переверзина Кира Юрьевна</t>
  </si>
  <si>
    <t xml:space="preserve">№ 383 от 29.09.2026 г. </t>
  </si>
  <si>
    <t>№ CSR0000001268523 от 30.09.2026 г.</t>
  </si>
  <si>
    <t>№ 20842795073/700 от 30.09.2026 г.</t>
  </si>
  <si>
    <t>№ 23359316 от 30.09.2026 г.</t>
  </si>
  <si>
    <t>№ 23359316/П от 30.09.2026 г.</t>
  </si>
  <si>
    <t xml:space="preserve">№ 640.00164175-1/26/01609 от 30.09.2026 </t>
  </si>
  <si>
    <t>№ 640.00027081-2/26/01609 от 30.09.2026</t>
  </si>
  <si>
    <t>№ 640.00062452-70/26/01609 от 30.09.2026</t>
  </si>
  <si>
    <t>АО "ТРАНСЕРВИС"</t>
  </si>
  <si>
    <t>№ 579 от 30.09.2026 г.</t>
  </si>
  <si>
    <t>№ 0100041350 от 30.09.2026 г.</t>
  </si>
  <si>
    <t>№ 0100041349 от 30.09.2026 г.</t>
  </si>
  <si>
    <t>№ ЭН-99250 от 30.09.2026 г.</t>
  </si>
  <si>
    <t>№ CSR0000001363391 от 30.09.2026 г.</t>
  </si>
  <si>
    <t>№ В00000091584 от 30.09.2026 г.</t>
  </si>
  <si>
    <t>№ 6400215980 от 30.09.2026 г.</t>
  </si>
  <si>
    <t>ООО "Альянс"</t>
  </si>
  <si>
    <t>№ 364 от 03.09.2026 г.</t>
  </si>
  <si>
    <t>ООО "СИБИРСКИЙ ИНЖЕНЕРНЫЙ ЦЕНТР"</t>
  </si>
  <si>
    <t>№ 1240 от 09.09.2026 г.</t>
  </si>
  <si>
    <t xml:space="preserve">№ 101239760492 от 10.09.2026 </t>
  </si>
  <si>
    <t>№ 670 от 11.09.2026 г.</t>
  </si>
  <si>
    <t>№ 10849 от 14.09.2026 г.</t>
  </si>
  <si>
    <t>№ 2415 от 16.09.2026 г.</t>
  </si>
  <si>
    <t>ООО "Сармат"</t>
  </si>
  <si>
    <t>№ Т00000013104 от 18.09.2026 г.</t>
  </si>
  <si>
    <t>ООО "Компания Альбом54"</t>
  </si>
  <si>
    <t xml:space="preserve">№ 3295 от 22.09.2026 г. </t>
  </si>
  <si>
    <t>№ КВ-22207 от 30.09.2026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</si>
</sst>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;@"/>
  </numFmts>
  <fonts count="7" x14ac:knownFonts="1">
    <font>
      <sz val="11"/>
      <color theme="1"/>
      <name val="Calibri"/>
      <family val="2"/>
      <scheme val="minor"/>
    </font>
    <font>
      <sz val="4.5"/>
      <color rgb="FF000000"/>
      <name val="Times New Roman"/>
      <family val="1"/>
      <charset val="204"/>
    </font>
    <font>
      <b/>
      <sz val="6.5"/>
      <color rgb="FF000000"/>
      <name val="Times New Roman"/>
      <family val="1"/>
      <charset val="204"/>
    </font>
    <font>
      <sz val="4.5"/>
      <name val="Times New Roman"/>
      <family val="1"/>
      <charset val="204"/>
    </font>
    <font>
      <b/>
      <sz val="4.5"/>
      <color rgb="FF000000"/>
      <name val="Times New Roman"/>
      <family val="1"/>
      <charset val="204"/>
    </font>
    <font>
      <b/>
      <sz val="4.5"/>
      <name val="Times New Roman"/>
      <family val="1"/>
      <charset val="204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 applyAlignment="1">
      <alignment vertical="top"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center" wrapText="1"/>
    </xf>
    <xf numFmtId="1" fontId="1" fillId="0" borderId="12" xfId="0" applyNumberFormat="1" applyFont="1" applyBorder="1" applyAlignment="1">
      <alignment horizontal="center" vertical="top" shrinkToFit="1"/>
    </xf>
    <xf numFmtId="1" fontId="1" fillId="0" borderId="12" xfId="0" applyNumberFormat="1" applyFont="1" applyBorder="1" applyAlignment="1">
      <alignment horizontal="left" vertical="top" indent="2" shrinkToFit="1"/>
    </xf>
    <xf numFmtId="1" fontId="1" fillId="0" borderId="12" xfId="0" applyNumberFormat="1" applyFont="1" applyBorder="1" applyAlignment="1">
      <alignment horizontal="right" vertical="top" indent="1" shrinkToFit="1"/>
    </xf>
    <xf numFmtId="1" fontId="1" fillId="0" borderId="16" xfId="0" applyNumberFormat="1" applyFont="1" applyBorder="1" applyAlignment="1">
      <alignment horizontal="center" vertical="top" shrinkToFit="1"/>
    </xf>
    <xf numFmtId="1" fontId="1" fillId="0" borderId="16" xfId="0" applyNumberFormat="1" applyFont="1" applyBorder="1" applyAlignment="1">
      <alignment horizontal="left" vertical="top" indent="2" shrinkToFit="1"/>
    </xf>
    <xf numFmtId="1" fontId="1" fillId="0" borderId="16" xfId="0" applyNumberFormat="1" applyFont="1" applyBorder="1" applyAlignment="1">
      <alignment horizontal="right" vertical="top" indent="1" shrinkToFit="1"/>
    </xf>
    <xf numFmtId="164" fontId="1" fillId="2" borderId="12" xfId="0" applyNumberFormat="1" applyFont="1" applyFill="1" applyBorder="1" applyAlignment="1">
      <alignment horizontal="center" vertical="top" shrinkToFit="1"/>
    </xf>
    <xf numFmtId="0" fontId="1" fillId="0" borderId="12" xfId="0" applyFont="1" applyBorder="1" applyAlignment="1">
      <alignment horizontal="left" wrapText="1"/>
    </xf>
    <xf numFmtId="0" fontId="3" fillId="0" borderId="12" xfId="0" applyFont="1" applyBorder="1" applyAlignment="1">
      <alignment horizontal="left" vertical="top" wrapText="1"/>
    </xf>
    <xf numFmtId="2" fontId="1" fillId="0" borderId="12" xfId="0" applyNumberFormat="1" applyFont="1" applyBorder="1" applyAlignment="1">
      <alignment horizontal="left" vertical="top" indent="2" shrinkToFit="1"/>
    </xf>
    <xf numFmtId="0" fontId="3" fillId="0" borderId="16" xfId="0" applyFont="1" applyBorder="1" applyAlignment="1">
      <alignment vertical="center" wrapText="1"/>
    </xf>
    <xf numFmtId="1" fontId="1" fillId="0" borderId="16" xfId="0" applyNumberFormat="1" applyFont="1" applyBorder="1" applyAlignment="1">
      <alignment horizontal="left" vertical="top" shrinkToFit="1"/>
    </xf>
    <xf numFmtId="164" fontId="1" fillId="0" borderId="16" xfId="0" applyNumberFormat="1" applyFont="1" applyBorder="1" applyAlignment="1">
      <alignment horizontal="center" vertical="top" shrinkToFit="1"/>
    </xf>
    <xf numFmtId="0" fontId="1" fillId="0" borderId="16" xfId="0" applyFont="1" applyBorder="1" applyAlignment="1">
      <alignment horizontal="left" wrapText="1"/>
    </xf>
    <xf numFmtId="0" fontId="3" fillId="0" borderId="16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left" vertical="top" wrapText="1"/>
    </xf>
    <xf numFmtId="2" fontId="1" fillId="0" borderId="16" xfId="0" applyNumberFormat="1" applyFont="1" applyBorder="1" applyAlignment="1">
      <alignment horizontal="left" vertical="top" indent="2" shrinkToFit="1"/>
    </xf>
    <xf numFmtId="164" fontId="1" fillId="0" borderId="12" xfId="0" applyNumberFormat="1" applyFont="1" applyBorder="1" applyAlignment="1">
      <alignment horizontal="left" vertical="top" shrinkToFit="1"/>
    </xf>
    <xf numFmtId="0" fontId="1" fillId="0" borderId="2" xfId="0" applyFont="1" applyBorder="1" applyAlignment="1">
      <alignment horizontal="left" wrapText="1"/>
    </xf>
    <xf numFmtId="0" fontId="1" fillId="0" borderId="16" xfId="0" applyFont="1" applyBorder="1" applyAlignment="1">
      <alignment wrapText="1"/>
    </xf>
    <xf numFmtId="0" fontId="1" fillId="0" borderId="11" xfId="0" applyFont="1" applyBorder="1" applyAlignment="1">
      <alignment horizontal="left" wrapText="1"/>
    </xf>
    <xf numFmtId="164" fontId="1" fillId="0" borderId="12" xfId="0" applyNumberFormat="1" applyFont="1" applyBorder="1" applyAlignment="1">
      <alignment horizontal="center" vertical="top" shrinkToFit="1"/>
    </xf>
    <xf numFmtId="0" fontId="1" fillId="0" borderId="12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top" wrapText="1"/>
    </xf>
    <xf numFmtId="1" fontId="1" fillId="0" borderId="12" xfId="0" applyNumberFormat="1" applyFont="1" applyBorder="1" applyAlignment="1">
      <alignment horizontal="left" vertical="top" shrinkToFit="1"/>
    </xf>
    <xf numFmtId="0" fontId="3" fillId="2" borderId="19" xfId="0" applyFont="1" applyFill="1" applyBorder="1" applyAlignment="1">
      <alignment horizontal="left" vertical="top" wrapText="1"/>
    </xf>
    <xf numFmtId="1" fontId="1" fillId="2" borderId="2" xfId="0" applyNumberFormat="1" applyFont="1" applyFill="1" applyBorder="1" applyAlignment="1">
      <alignment horizontal="left" vertical="top" shrinkToFit="1"/>
    </xf>
    <xf numFmtId="0" fontId="3" fillId="2" borderId="16" xfId="0" applyFont="1" applyFill="1" applyBorder="1" applyAlignment="1">
      <alignment horizontal="left" vertical="top" wrapText="1"/>
    </xf>
    <xf numFmtId="1" fontId="1" fillId="2" borderId="16" xfId="0" applyNumberFormat="1" applyFont="1" applyFill="1" applyBorder="1" applyAlignment="1">
      <alignment horizontal="left" vertical="top" shrinkToFit="1"/>
    </xf>
    <xf numFmtId="1" fontId="1" fillId="0" borderId="16" xfId="0" applyNumberFormat="1" applyFont="1" applyBorder="1" applyAlignment="1">
      <alignment horizontal="center" vertical="center" shrinkToFit="1"/>
    </xf>
    <xf numFmtId="164" fontId="1" fillId="2" borderId="23" xfId="0" applyNumberFormat="1" applyFont="1" applyFill="1" applyBorder="1" applyAlignment="1">
      <alignment horizontal="center" vertical="top" shrinkToFit="1"/>
    </xf>
    <xf numFmtId="0" fontId="3" fillId="0" borderId="22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left" vertical="top" wrapText="1"/>
    </xf>
    <xf numFmtId="1" fontId="1" fillId="0" borderId="24" xfId="0" applyNumberFormat="1" applyFont="1" applyBorder="1" applyAlignment="1">
      <alignment horizontal="right" vertical="top" indent="1" shrinkToFit="1"/>
    </xf>
    <xf numFmtId="2" fontId="1" fillId="0" borderId="20" xfId="0" applyNumberFormat="1" applyFont="1" applyBorder="1" applyAlignment="1">
      <alignment horizontal="left" vertical="top" indent="2" shrinkToFit="1"/>
    </xf>
    <xf numFmtId="0" fontId="5" fillId="0" borderId="16" xfId="0" applyFont="1" applyBorder="1" applyAlignment="1">
      <alignment horizontal="left" vertical="top" wrapText="1"/>
    </xf>
    <xf numFmtId="14" fontId="3" fillId="0" borderId="16" xfId="0" applyNumberFormat="1" applyFont="1" applyBorder="1" applyAlignment="1">
      <alignment horizontal="left" vertical="top" wrapText="1"/>
    </xf>
    <xf numFmtId="1" fontId="1" fillId="2" borderId="19" xfId="0" applyNumberFormat="1" applyFont="1" applyFill="1" applyBorder="1" applyAlignment="1">
      <alignment horizontal="left" vertical="top" shrinkToFit="1"/>
    </xf>
    <xf numFmtId="0" fontId="5" fillId="0" borderId="9" xfId="0" applyFont="1" applyBorder="1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1" fontId="4" fillId="0" borderId="13" xfId="0" applyNumberFormat="1" applyFont="1" applyBorder="1" applyAlignment="1">
      <alignment horizontal="left" vertical="top" shrinkToFit="1"/>
    </xf>
    <xf numFmtId="1" fontId="4" fillId="0" borderId="14" xfId="0" applyNumberFormat="1" applyFont="1" applyBorder="1" applyAlignment="1">
      <alignment horizontal="left" vertical="top" shrinkToFit="1"/>
    </xf>
    <xf numFmtId="1" fontId="4" fillId="0" borderId="15" xfId="0" applyNumberFormat="1" applyFont="1" applyBorder="1" applyAlignment="1">
      <alignment horizontal="left" vertical="top" shrinkToFit="1"/>
    </xf>
    <xf numFmtId="0" fontId="3" fillId="0" borderId="2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 indent="1"/>
    </xf>
    <xf numFmtId="0" fontId="3" fillId="0" borderId="11" xfId="0" applyFont="1" applyBorder="1" applyAlignment="1">
      <alignment horizontal="left" vertical="center" wrapText="1" inden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1" fontId="1" fillId="0" borderId="16" xfId="0" applyNumberFormat="1" applyFont="1" applyBorder="1" applyAlignment="1">
      <alignment horizontal="left" vertical="top" shrinkToFit="1"/>
    </xf>
    <xf numFmtId="0" fontId="5" fillId="0" borderId="17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1" fontId="4" fillId="0" borderId="20" xfId="0" applyNumberFormat="1" applyFont="1" applyBorder="1" applyAlignment="1">
      <alignment horizontal="left" vertical="top" shrinkToFit="1"/>
    </xf>
    <xf numFmtId="1" fontId="4" fillId="0" borderId="21" xfId="0" applyNumberFormat="1" applyFont="1" applyBorder="1" applyAlignment="1">
      <alignment horizontal="left" vertical="top" shrinkToFit="1"/>
    </xf>
    <xf numFmtId="1" fontId="4" fillId="0" borderId="22" xfId="0" applyNumberFormat="1" applyFont="1" applyBorder="1" applyAlignment="1">
      <alignment horizontal="left" vertical="top" shrinkToFit="1"/>
    </xf>
    <xf numFmtId="0" fontId="5" fillId="0" borderId="9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1" fontId="1" fillId="2" borderId="23" xfId="0" applyNumberFormat="1" applyFont="1" applyFill="1" applyBorder="1" applyAlignment="1">
      <alignment horizontal="left" vertical="top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78"/>
  <sheetViews>
    <sheetView tabSelected="1" workbookViewId="0">
      <selection activeCell="Z57" sqref="Z57"/>
    </sheetView>
  </sheetViews>
  <sheetFormatPr defaultRowHeight="15" x14ac:dyDescent="0.25"/>
  <cols>
    <col min="1" max="1" width="2.140625" style="1" customWidth="1"/>
    <col min="2" max="2" width="5.85546875" style="1" customWidth="1"/>
    <col min="3" max="10" width="4.42578125" style="1" customWidth="1"/>
    <col min="11" max="11" width="4.5703125" style="1" customWidth="1"/>
    <col min="12" max="15" width="4.42578125" style="1" customWidth="1"/>
    <col min="16" max="16" width="21.7109375" style="1" customWidth="1"/>
    <col min="17" max="17" width="8.7109375" style="1" customWidth="1"/>
    <col min="18" max="18" width="8.42578125" style="1" customWidth="1"/>
    <col min="19" max="19" width="5.28515625" style="1" customWidth="1"/>
    <col min="20" max="20" width="8.7109375" style="1" customWidth="1"/>
    <col min="21" max="21" width="18.85546875" style="1" customWidth="1"/>
    <col min="22" max="22" width="12" style="1" customWidth="1"/>
    <col min="23" max="16384" width="9.140625" style="1"/>
  </cols>
  <sheetData>
    <row r="1" spans="1:51" ht="41.25" customHeight="1" x14ac:dyDescent="0.25">
      <c r="A1" s="45" t="s">
        <v>47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1:51" x14ac:dyDescent="0.25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</row>
    <row r="3" spans="1:51" ht="33.75" customHeight="1" x14ac:dyDescent="0.25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  <row r="4" spans="1:51" x14ac:dyDescent="0.25">
      <c r="A4" s="48" t="s">
        <v>64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</row>
    <row r="5" spans="1:51" x14ac:dyDescent="0.25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</row>
    <row r="6" spans="1:51" ht="6.75" customHeight="1" x14ac:dyDescent="0.25">
      <c r="A6" s="53" t="s">
        <v>2</v>
      </c>
      <c r="B6" s="53" t="s">
        <v>3</v>
      </c>
      <c r="C6" s="62" t="s">
        <v>4</v>
      </c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4"/>
      <c r="P6" s="56" t="s">
        <v>5</v>
      </c>
      <c r="Q6" s="56" t="s">
        <v>6</v>
      </c>
      <c r="R6" s="53" t="s">
        <v>7</v>
      </c>
      <c r="S6" s="56" t="s">
        <v>8</v>
      </c>
      <c r="T6" s="53" t="s">
        <v>9</v>
      </c>
      <c r="U6" s="59" t="s">
        <v>10</v>
      </c>
      <c r="V6" s="59" t="s">
        <v>11</v>
      </c>
    </row>
    <row r="7" spans="1:51" ht="6.75" customHeight="1" x14ac:dyDescent="0.25">
      <c r="A7" s="54"/>
      <c r="B7" s="54"/>
      <c r="C7" s="62" t="s">
        <v>12</v>
      </c>
      <c r="D7" s="63"/>
      <c r="E7" s="63"/>
      <c r="F7" s="63"/>
      <c r="G7" s="63"/>
      <c r="H7" s="63"/>
      <c r="I7" s="63"/>
      <c r="J7" s="63"/>
      <c r="K7" s="63"/>
      <c r="L7" s="63"/>
      <c r="M7" s="64"/>
      <c r="N7" s="65" t="s">
        <v>39</v>
      </c>
      <c r="O7" s="66"/>
      <c r="P7" s="57"/>
      <c r="Q7" s="57"/>
      <c r="R7" s="54"/>
      <c r="S7" s="57"/>
      <c r="T7" s="54"/>
      <c r="U7" s="60"/>
      <c r="V7" s="60"/>
    </row>
    <row r="8" spans="1:51" ht="6.75" customHeight="1" x14ac:dyDescent="0.25">
      <c r="A8" s="54"/>
      <c r="B8" s="54"/>
      <c r="C8" s="62" t="s">
        <v>13</v>
      </c>
      <c r="D8" s="63"/>
      <c r="E8" s="63"/>
      <c r="F8" s="63"/>
      <c r="G8" s="63"/>
      <c r="H8" s="63"/>
      <c r="I8" s="63"/>
      <c r="J8" s="63"/>
      <c r="K8" s="63"/>
      <c r="L8" s="64"/>
      <c r="M8" s="69" t="s">
        <v>41</v>
      </c>
      <c r="N8" s="67"/>
      <c r="O8" s="68"/>
      <c r="P8" s="57"/>
      <c r="Q8" s="57"/>
      <c r="R8" s="54"/>
      <c r="S8" s="57"/>
      <c r="T8" s="54"/>
      <c r="U8" s="60"/>
      <c r="V8" s="60"/>
    </row>
    <row r="9" spans="1:51" ht="15.2" customHeight="1" x14ac:dyDescent="0.25">
      <c r="A9" s="54"/>
      <c r="B9" s="54"/>
      <c r="C9" s="72" t="s">
        <v>14</v>
      </c>
      <c r="D9" s="73"/>
      <c r="E9" s="74"/>
      <c r="F9" s="72" t="s">
        <v>15</v>
      </c>
      <c r="G9" s="73"/>
      <c r="H9" s="74"/>
      <c r="I9" s="75" t="s">
        <v>16</v>
      </c>
      <c r="J9" s="76"/>
      <c r="K9" s="75" t="s">
        <v>17</v>
      </c>
      <c r="L9" s="76"/>
      <c r="M9" s="70"/>
      <c r="N9" s="69" t="s">
        <v>40</v>
      </c>
      <c r="O9" s="59" t="s">
        <v>38</v>
      </c>
      <c r="P9" s="57"/>
      <c r="Q9" s="57"/>
      <c r="R9" s="54"/>
      <c r="S9" s="57"/>
      <c r="T9" s="54"/>
      <c r="U9" s="60"/>
      <c r="V9" s="60"/>
    </row>
    <row r="10" spans="1:51" ht="45.75" customHeight="1" x14ac:dyDescent="0.25">
      <c r="A10" s="55"/>
      <c r="B10" s="55"/>
      <c r="C10" s="3" t="s">
        <v>18</v>
      </c>
      <c r="D10" s="3" t="s">
        <v>46</v>
      </c>
      <c r="E10" s="3" t="s">
        <v>19</v>
      </c>
      <c r="F10" s="3" t="s">
        <v>20</v>
      </c>
      <c r="G10" s="3" t="s">
        <v>45</v>
      </c>
      <c r="H10" s="3" t="s">
        <v>21</v>
      </c>
      <c r="I10" s="4" t="s">
        <v>44</v>
      </c>
      <c r="J10" s="5" t="s">
        <v>22</v>
      </c>
      <c r="K10" s="4" t="s">
        <v>43</v>
      </c>
      <c r="L10" s="4" t="s">
        <v>42</v>
      </c>
      <c r="M10" s="71"/>
      <c r="N10" s="71"/>
      <c r="O10" s="61"/>
      <c r="P10" s="58"/>
      <c r="Q10" s="58"/>
      <c r="R10" s="55"/>
      <c r="S10" s="58"/>
      <c r="T10" s="55"/>
      <c r="U10" s="61"/>
      <c r="V10" s="61"/>
    </row>
    <row r="11" spans="1:51" ht="6.75" customHeight="1" x14ac:dyDescent="0.25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  <c r="G11" s="6">
        <v>7</v>
      </c>
      <c r="H11" s="6">
        <v>8</v>
      </c>
      <c r="I11" s="6">
        <v>9</v>
      </c>
      <c r="J11" s="6">
        <v>10</v>
      </c>
      <c r="K11" s="6">
        <v>11</v>
      </c>
      <c r="L11" s="6">
        <v>12</v>
      </c>
      <c r="M11" s="6">
        <v>13</v>
      </c>
      <c r="N11" s="6">
        <v>14</v>
      </c>
      <c r="O11" s="6">
        <v>15</v>
      </c>
      <c r="P11" s="6">
        <v>16</v>
      </c>
      <c r="Q11" s="7">
        <v>17</v>
      </c>
      <c r="R11" s="6">
        <v>18</v>
      </c>
      <c r="S11" s="8">
        <v>19</v>
      </c>
      <c r="T11" s="7">
        <v>20</v>
      </c>
      <c r="U11" s="6">
        <v>21</v>
      </c>
      <c r="V11" s="6">
        <v>22</v>
      </c>
    </row>
    <row r="12" spans="1:51" ht="6.75" customHeight="1" x14ac:dyDescent="0.25">
      <c r="A12" s="50" t="s">
        <v>23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2"/>
    </row>
    <row r="13" spans="1:51" ht="6.7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0"/>
      <c r="R13" s="9"/>
      <c r="S13" s="11"/>
      <c r="T13" s="10"/>
      <c r="U13" s="9"/>
      <c r="V13" s="9"/>
    </row>
    <row r="14" spans="1:51" ht="6.7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10"/>
      <c r="R14" s="9"/>
      <c r="S14" s="11"/>
      <c r="T14" s="10"/>
      <c r="U14" s="9"/>
      <c r="V14" s="9"/>
    </row>
    <row r="15" spans="1:51" ht="6.75" customHeight="1" x14ac:dyDescent="0.25">
      <c r="A15" s="81" t="s">
        <v>24</v>
      </c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3"/>
    </row>
    <row r="16" spans="1:51" ht="6.75" customHeight="1" x14ac:dyDescent="0.25">
      <c r="A16" s="41">
        <v>1</v>
      </c>
      <c r="B16" s="42">
        <v>46268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20" t="s">
        <v>25</v>
      </c>
      <c r="P16" s="21" t="s">
        <v>26</v>
      </c>
      <c r="Q16" s="22">
        <f>71950.82/1000</f>
        <v>71.950820000000007</v>
      </c>
      <c r="R16" s="41"/>
      <c r="S16" s="41"/>
      <c r="T16" s="22">
        <f t="shared" ref="T16:T18" si="0">Q16</f>
        <v>71.950820000000007</v>
      </c>
      <c r="U16" s="21" t="s">
        <v>96</v>
      </c>
      <c r="V16" s="16" t="s">
        <v>97</v>
      </c>
    </row>
    <row r="17" spans="1:22" ht="6.75" customHeight="1" x14ac:dyDescent="0.25">
      <c r="A17" s="41">
        <v>2</v>
      </c>
      <c r="B17" s="42">
        <v>46279</v>
      </c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20" t="s">
        <v>25</v>
      </c>
      <c r="P17" s="21" t="s">
        <v>26</v>
      </c>
      <c r="Q17" s="22">
        <f>90513.94/1000</f>
        <v>90.513940000000005</v>
      </c>
      <c r="R17" s="41"/>
      <c r="S17" s="41"/>
      <c r="T17" s="22">
        <f t="shared" si="0"/>
        <v>90.513940000000005</v>
      </c>
      <c r="U17" s="21" t="s">
        <v>55</v>
      </c>
      <c r="V17" s="16" t="s">
        <v>102</v>
      </c>
    </row>
    <row r="18" spans="1:22" ht="6.75" customHeight="1" x14ac:dyDescent="0.25">
      <c r="A18" s="41">
        <v>3</v>
      </c>
      <c r="B18" s="42">
        <v>46280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20" t="s">
        <v>25</v>
      </c>
      <c r="P18" s="21" t="s">
        <v>26</v>
      </c>
      <c r="Q18" s="22">
        <f>28578.69/1000</f>
        <v>28.578689999999998</v>
      </c>
      <c r="R18" s="41"/>
      <c r="S18" s="41"/>
      <c r="T18" s="22">
        <f t="shared" si="0"/>
        <v>28.578689999999998</v>
      </c>
      <c r="U18" s="21" t="s">
        <v>53</v>
      </c>
      <c r="V18" s="16" t="s">
        <v>67</v>
      </c>
    </row>
    <row r="19" spans="1:22" ht="6.75" customHeight="1" x14ac:dyDescent="0.25">
      <c r="A19" s="41">
        <v>4</v>
      </c>
      <c r="B19" s="42">
        <v>46283</v>
      </c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20" t="s">
        <v>25</v>
      </c>
      <c r="P19" s="21" t="s">
        <v>26</v>
      </c>
      <c r="Q19" s="22">
        <f>18455.22/1000</f>
        <v>18.455220000000001</v>
      </c>
      <c r="R19" s="41"/>
      <c r="S19" s="41"/>
      <c r="T19" s="22">
        <f t="shared" ref="T19" si="1">Q19</f>
        <v>18.455220000000001</v>
      </c>
      <c r="U19" s="21" t="s">
        <v>104</v>
      </c>
      <c r="V19" s="16" t="s">
        <v>105</v>
      </c>
    </row>
    <row r="20" spans="1:22" ht="6.75" customHeight="1" x14ac:dyDescent="0.25">
      <c r="A20" s="41">
        <v>5</v>
      </c>
      <c r="B20" s="42">
        <v>46288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20" t="s">
        <v>25</v>
      </c>
      <c r="P20" s="21" t="s">
        <v>26</v>
      </c>
      <c r="Q20" s="22">
        <f>6636.39/1000</f>
        <v>6.6363900000000005</v>
      </c>
      <c r="R20" s="41"/>
      <c r="S20" s="41"/>
      <c r="T20" s="22">
        <f t="shared" ref="T20" si="2">Q20</f>
        <v>6.6363900000000005</v>
      </c>
      <c r="U20" s="21" t="s">
        <v>69</v>
      </c>
      <c r="V20" s="16" t="s">
        <v>70</v>
      </c>
    </row>
    <row r="21" spans="1:22" ht="6.75" customHeight="1" x14ac:dyDescent="0.25">
      <c r="A21" s="41">
        <v>6</v>
      </c>
      <c r="B21" s="42">
        <v>46288</v>
      </c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20" t="s">
        <v>25</v>
      </c>
      <c r="P21" s="21" t="s">
        <v>26</v>
      </c>
      <c r="Q21" s="22">
        <f>960.26/1000</f>
        <v>0.96026</v>
      </c>
      <c r="R21" s="41"/>
      <c r="S21" s="41"/>
      <c r="T21" s="22">
        <f t="shared" ref="T21:T22" si="3">Q21</f>
        <v>0.96026</v>
      </c>
      <c r="U21" s="21" t="s">
        <v>62</v>
      </c>
      <c r="V21" s="16" t="s">
        <v>71</v>
      </c>
    </row>
    <row r="22" spans="1:22" ht="6.75" customHeight="1" x14ac:dyDescent="0.25">
      <c r="A22" s="41">
        <v>7</v>
      </c>
      <c r="B22" s="42">
        <v>46289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20" t="s">
        <v>25</v>
      </c>
      <c r="P22" s="21" t="s">
        <v>26</v>
      </c>
      <c r="Q22" s="22">
        <f>28606.55/1000</f>
        <v>28.606549999999999</v>
      </c>
      <c r="R22" s="41"/>
      <c r="S22" s="41"/>
      <c r="T22" s="22">
        <f t="shared" si="3"/>
        <v>28.606549999999999</v>
      </c>
      <c r="U22" s="21" t="s">
        <v>72</v>
      </c>
      <c r="V22" s="16" t="s">
        <v>73</v>
      </c>
    </row>
    <row r="23" spans="1:22" ht="6.75" customHeight="1" x14ac:dyDescent="0.25">
      <c r="A23" s="41">
        <v>8</v>
      </c>
      <c r="B23" s="42">
        <v>46291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20" t="s">
        <v>25</v>
      </c>
      <c r="P23" s="21" t="s">
        <v>26</v>
      </c>
      <c r="Q23" s="22">
        <f>320081.96/1000</f>
        <v>320.08196000000004</v>
      </c>
      <c r="R23" s="41"/>
      <c r="S23" s="41"/>
      <c r="T23" s="22">
        <f t="shared" ref="T23:T24" si="4">Q23</f>
        <v>320.08196000000004</v>
      </c>
      <c r="U23" s="21" t="s">
        <v>57</v>
      </c>
      <c r="V23" s="16" t="s">
        <v>74</v>
      </c>
    </row>
    <row r="24" spans="1:22" ht="6.75" customHeight="1" x14ac:dyDescent="0.25">
      <c r="A24" s="41">
        <v>9</v>
      </c>
      <c r="B24" s="42">
        <v>46295</v>
      </c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20" t="s">
        <v>25</v>
      </c>
      <c r="P24" s="21" t="s">
        <v>26</v>
      </c>
      <c r="Q24" s="22">
        <f>25557.59/1000</f>
        <v>25.557590000000001</v>
      </c>
      <c r="R24" s="41"/>
      <c r="S24" s="41"/>
      <c r="T24" s="22">
        <f t="shared" si="4"/>
        <v>25.557590000000001</v>
      </c>
      <c r="U24" s="21" t="s">
        <v>58</v>
      </c>
      <c r="V24" s="16" t="s">
        <v>75</v>
      </c>
    </row>
    <row r="25" spans="1:22" ht="6.75" customHeight="1" x14ac:dyDescent="0.25">
      <c r="A25" s="84" t="s">
        <v>27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6"/>
    </row>
    <row r="26" spans="1:22" ht="6.7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</row>
    <row r="27" spans="1:22" ht="6.75" customHeight="1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1:22" ht="6.75" customHeight="1" x14ac:dyDescent="0.15">
      <c r="A28" s="9"/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20"/>
      <c r="P28" s="21"/>
      <c r="Q28" s="22"/>
      <c r="R28" s="19"/>
      <c r="S28" s="19"/>
      <c r="T28" s="22"/>
      <c r="U28" s="21"/>
      <c r="V28" s="21"/>
    </row>
    <row r="29" spans="1:22" ht="6.75" customHeight="1" x14ac:dyDescent="0.25">
      <c r="A29" s="87" t="s">
        <v>28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9"/>
    </row>
    <row r="30" spans="1:22" ht="6.75" customHeight="1" x14ac:dyDescent="0.15">
      <c r="A30" s="44">
        <v>1</v>
      </c>
      <c r="B30" s="23">
        <v>46276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20" t="s">
        <v>25</v>
      </c>
      <c r="P30" s="21" t="s">
        <v>56</v>
      </c>
      <c r="Q30" s="22">
        <f>15109.84/1000</f>
        <v>15.10984</v>
      </c>
      <c r="R30" s="41"/>
      <c r="S30" s="41"/>
      <c r="T30" s="22">
        <f t="shared" ref="T30" si="5">Q30</f>
        <v>15.10984</v>
      </c>
      <c r="U30" s="21" t="s">
        <v>61</v>
      </c>
      <c r="V30" s="16" t="s">
        <v>101</v>
      </c>
    </row>
    <row r="31" spans="1:22" ht="6.75" customHeight="1" x14ac:dyDescent="0.15">
      <c r="A31" s="44">
        <v>2</v>
      </c>
      <c r="B31" s="23">
        <v>46283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20" t="s">
        <v>25</v>
      </c>
      <c r="P31" s="21" t="s">
        <v>56</v>
      </c>
      <c r="Q31" s="22">
        <f>65569.67/1000</f>
        <v>65.569670000000002</v>
      </c>
      <c r="R31" s="41"/>
      <c r="S31" s="41"/>
      <c r="T31" s="22">
        <f t="shared" ref="T31" si="6">Q31</f>
        <v>65.569670000000002</v>
      </c>
      <c r="U31" s="21" t="s">
        <v>61</v>
      </c>
      <c r="V31" s="16" t="s">
        <v>68</v>
      </c>
    </row>
    <row r="32" spans="1:22" ht="6.75" customHeight="1" x14ac:dyDescent="0.25">
      <c r="A32" s="77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9"/>
    </row>
    <row r="33" spans="1:22" ht="5.25" customHeight="1" x14ac:dyDescent="0.1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 ht="5.25" customHeight="1" x14ac:dyDescent="0.1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</row>
    <row r="35" spans="1:22" ht="5.25" customHeight="1" x14ac:dyDescent="0.1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</row>
    <row r="36" spans="1:22" ht="6.75" customHeight="1" x14ac:dyDescent="0.25">
      <c r="A36" s="81" t="s">
        <v>29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3"/>
    </row>
    <row r="37" spans="1:22" ht="5.25" customHeight="1" x14ac:dyDescent="0.1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</row>
    <row r="38" spans="1:22" ht="5.25" customHeight="1" x14ac:dyDescent="0.1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</row>
    <row r="39" spans="1:22" ht="5.25" customHeight="1" x14ac:dyDescent="0.1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</row>
    <row r="40" spans="1:22" ht="5.25" customHeight="1" x14ac:dyDescent="0.1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</row>
    <row r="41" spans="1:22" ht="6.75" customHeight="1" x14ac:dyDescent="0.25">
      <c r="A41" s="77" t="s">
        <v>30</v>
      </c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9"/>
    </row>
    <row r="42" spans="1:22" ht="6.75" customHeight="1" x14ac:dyDescent="0.25">
      <c r="A42" s="6"/>
      <c r="B42" s="27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4"/>
      <c r="P42" s="14"/>
      <c r="Q42" s="15"/>
      <c r="R42" s="14"/>
      <c r="S42" s="8"/>
      <c r="T42" s="15"/>
      <c r="U42" s="29"/>
      <c r="V42" s="14"/>
    </row>
    <row r="43" spans="1:22" ht="6.75" customHeight="1" x14ac:dyDescent="0.15">
      <c r="A43" s="6"/>
      <c r="B43" s="27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4"/>
      <c r="P43" s="14"/>
      <c r="Q43" s="15"/>
      <c r="R43" s="14"/>
      <c r="S43" s="8"/>
      <c r="T43" s="15"/>
      <c r="U43" s="14"/>
      <c r="V43" s="14"/>
    </row>
    <row r="44" spans="1:22" ht="5.25" customHeight="1" x14ac:dyDescent="0.1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</row>
    <row r="45" spans="1:22" ht="5.25" customHeight="1" x14ac:dyDescent="0.1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22" ht="6.75" customHeight="1" x14ac:dyDescent="0.25">
      <c r="A46" s="77" t="s">
        <v>31</v>
      </c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9"/>
    </row>
    <row r="47" spans="1:22" ht="5.25" customHeight="1" x14ac:dyDescent="0.1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</row>
    <row r="48" spans="1:22" ht="5.25" customHeight="1" x14ac:dyDescent="0.1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</row>
    <row r="49" spans="1:22" ht="6.75" customHeight="1" x14ac:dyDescent="0.25">
      <c r="A49" s="77" t="s">
        <v>32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9"/>
    </row>
    <row r="50" spans="1:22" ht="6.75" customHeight="1" x14ac:dyDescent="0.15">
      <c r="A50" s="6"/>
      <c r="B50" s="27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4"/>
      <c r="P50" s="14"/>
      <c r="Q50" s="15"/>
      <c r="R50" s="14"/>
      <c r="S50" s="8"/>
      <c r="T50" s="15"/>
      <c r="U50" s="14"/>
      <c r="V50" s="30"/>
    </row>
    <row r="51" spans="1:22" ht="5.25" customHeight="1" x14ac:dyDescent="0.1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</row>
    <row r="52" spans="1:22" ht="5.25" customHeight="1" x14ac:dyDescent="0.1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</row>
    <row r="53" spans="1:22" ht="5.25" customHeight="1" x14ac:dyDescent="0.1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</row>
    <row r="54" spans="1:22" ht="6.75" customHeight="1" x14ac:dyDescent="0.25">
      <c r="A54" s="77" t="s">
        <v>33</v>
      </c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9"/>
    </row>
    <row r="55" spans="1:22" ht="8.25" customHeight="1" x14ac:dyDescent="0.15">
      <c r="A55" s="6">
        <v>1</v>
      </c>
      <c r="B55" s="12">
        <v>46274</v>
      </c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4" t="s">
        <v>25</v>
      </c>
      <c r="P55" s="14" t="s">
        <v>34</v>
      </c>
      <c r="Q55" s="15">
        <f>33741.88/1000</f>
        <v>33.741879999999995</v>
      </c>
      <c r="R55" s="14" t="s">
        <v>35</v>
      </c>
      <c r="S55" s="8">
        <v>1</v>
      </c>
      <c r="T55" s="15">
        <f t="shared" ref="T55:T60" si="7">Q55*S55</f>
        <v>33.741879999999995</v>
      </c>
      <c r="U55" s="31" t="s">
        <v>65</v>
      </c>
      <c r="V55" s="32" t="s">
        <v>66</v>
      </c>
    </row>
    <row r="56" spans="1:22" ht="8.25" customHeight="1" x14ac:dyDescent="0.15">
      <c r="A56" s="6">
        <v>2</v>
      </c>
      <c r="B56" s="12">
        <v>46274</v>
      </c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4" t="s">
        <v>25</v>
      </c>
      <c r="P56" s="14" t="s">
        <v>34</v>
      </c>
      <c r="Q56" s="15">
        <f>2295.08/1000</f>
        <v>2.29508</v>
      </c>
      <c r="R56" s="14" t="s">
        <v>35</v>
      </c>
      <c r="S56" s="8">
        <v>1</v>
      </c>
      <c r="T56" s="15">
        <f t="shared" ref="T56" si="8">Q56*S56</f>
        <v>2.29508</v>
      </c>
      <c r="U56" s="31" t="s">
        <v>98</v>
      </c>
      <c r="V56" s="32" t="s">
        <v>99</v>
      </c>
    </row>
    <row r="57" spans="1:22" ht="8.25" customHeight="1" x14ac:dyDescent="0.15">
      <c r="A57" s="6">
        <v>3</v>
      </c>
      <c r="B57" s="12">
        <v>46275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4" t="s">
        <v>25</v>
      </c>
      <c r="P57" s="14" t="s">
        <v>34</v>
      </c>
      <c r="Q57" s="15">
        <f>858.26/1000</f>
        <v>0.85826000000000002</v>
      </c>
      <c r="R57" s="14" t="s">
        <v>35</v>
      </c>
      <c r="S57" s="8">
        <v>1</v>
      </c>
      <c r="T57" s="15">
        <f t="shared" ref="T57:T59" si="9">Q57*S57</f>
        <v>0.85826000000000002</v>
      </c>
      <c r="U57" s="31" t="s">
        <v>52</v>
      </c>
      <c r="V57" s="32" t="s">
        <v>100</v>
      </c>
    </row>
    <row r="58" spans="1:22" ht="8.25" customHeight="1" x14ac:dyDescent="0.15">
      <c r="A58" s="6">
        <v>4</v>
      </c>
      <c r="B58" s="12">
        <v>46281</v>
      </c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4" t="s">
        <v>25</v>
      </c>
      <c r="P58" s="14" t="s">
        <v>34</v>
      </c>
      <c r="Q58" s="15">
        <f>1125/1000</f>
        <v>1.125</v>
      </c>
      <c r="R58" s="14" t="s">
        <v>35</v>
      </c>
      <c r="S58" s="8">
        <v>1</v>
      </c>
      <c r="T58" s="15">
        <f t="shared" si="9"/>
        <v>1.125</v>
      </c>
      <c r="U58" s="31" t="s">
        <v>48</v>
      </c>
      <c r="V58" s="32" t="s">
        <v>103</v>
      </c>
    </row>
    <row r="59" spans="1:22" ht="8.25" customHeight="1" x14ac:dyDescent="0.15">
      <c r="A59" s="6">
        <v>5</v>
      </c>
      <c r="B59" s="12">
        <v>46287</v>
      </c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4" t="s">
        <v>25</v>
      </c>
      <c r="P59" s="14" t="s">
        <v>34</v>
      </c>
      <c r="Q59" s="15">
        <f>9118.93/1000</f>
        <v>9.1189300000000006</v>
      </c>
      <c r="R59" s="14" t="s">
        <v>35</v>
      </c>
      <c r="S59" s="8">
        <v>1</v>
      </c>
      <c r="T59" s="15">
        <f t="shared" si="9"/>
        <v>9.1189300000000006</v>
      </c>
      <c r="U59" s="31" t="s">
        <v>106</v>
      </c>
      <c r="V59" s="32" t="s">
        <v>107</v>
      </c>
    </row>
    <row r="60" spans="1:22" ht="8.25" customHeight="1" x14ac:dyDescent="0.15">
      <c r="A60" s="6">
        <v>6</v>
      </c>
      <c r="B60" s="12">
        <v>46294</v>
      </c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4" t="s">
        <v>25</v>
      </c>
      <c r="P60" s="14" t="s">
        <v>34</v>
      </c>
      <c r="Q60" s="15">
        <f>9200/1000</f>
        <v>9.1999999999999993</v>
      </c>
      <c r="R60" s="14" t="s">
        <v>35</v>
      </c>
      <c r="S60" s="8">
        <v>1</v>
      </c>
      <c r="T60" s="15">
        <f t="shared" si="7"/>
        <v>9.1999999999999993</v>
      </c>
      <c r="U60" s="31" t="s">
        <v>79</v>
      </c>
      <c r="V60" s="32" t="s">
        <v>80</v>
      </c>
    </row>
    <row r="61" spans="1:22" ht="8.25" customHeight="1" x14ac:dyDescent="0.15">
      <c r="A61" s="6">
        <v>7</v>
      </c>
      <c r="B61" s="12">
        <v>46295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4" t="s">
        <v>25</v>
      </c>
      <c r="P61" s="14" t="s">
        <v>34</v>
      </c>
      <c r="Q61" s="15">
        <f>16790.48/1000</f>
        <v>16.790479999999999</v>
      </c>
      <c r="R61" s="14" t="s">
        <v>35</v>
      </c>
      <c r="S61" s="8">
        <v>1</v>
      </c>
      <c r="T61" s="15">
        <f t="shared" ref="T61" si="10">Q61*S61</f>
        <v>16.790479999999999</v>
      </c>
      <c r="U61" s="31" t="s">
        <v>76</v>
      </c>
      <c r="V61" s="32" t="s">
        <v>77</v>
      </c>
    </row>
    <row r="62" spans="1:22" ht="8.25" customHeight="1" x14ac:dyDescent="0.15">
      <c r="A62" s="6">
        <v>8</v>
      </c>
      <c r="B62" s="12">
        <v>46295</v>
      </c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4" t="s">
        <v>25</v>
      </c>
      <c r="P62" s="14" t="s">
        <v>34</v>
      </c>
      <c r="Q62" s="15">
        <f>4679.05/1000</f>
        <v>4.6790500000000002</v>
      </c>
      <c r="R62" s="14" t="s">
        <v>35</v>
      </c>
      <c r="S62" s="8">
        <v>1</v>
      </c>
      <c r="T62" s="15">
        <f>Q62*S62</f>
        <v>4.6790500000000002</v>
      </c>
      <c r="U62" s="31" t="s">
        <v>76</v>
      </c>
      <c r="V62" s="32" t="s">
        <v>78</v>
      </c>
    </row>
    <row r="63" spans="1:22" ht="8.25" customHeight="1" x14ac:dyDescent="0.15">
      <c r="A63" s="6">
        <v>9</v>
      </c>
      <c r="B63" s="12">
        <v>46295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4" t="s">
        <v>25</v>
      </c>
      <c r="P63" s="14" t="s">
        <v>34</v>
      </c>
      <c r="Q63" s="15">
        <f>276.55/1000</f>
        <v>0.27655000000000002</v>
      </c>
      <c r="R63" s="14" t="s">
        <v>35</v>
      </c>
      <c r="S63" s="8">
        <v>1</v>
      </c>
      <c r="T63" s="15">
        <f>Q63*S63</f>
        <v>0.27655000000000002</v>
      </c>
      <c r="U63" s="14" t="s">
        <v>37</v>
      </c>
      <c r="V63" s="43" t="s">
        <v>81</v>
      </c>
    </row>
    <row r="64" spans="1:22" ht="8.25" customHeight="1" x14ac:dyDescent="0.15">
      <c r="A64" s="6">
        <v>10</v>
      </c>
      <c r="B64" s="12">
        <v>46295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4" t="s">
        <v>25</v>
      </c>
      <c r="P64" s="14" t="s">
        <v>34</v>
      </c>
      <c r="Q64" s="15">
        <f>5945.9/1000</f>
        <v>5.9459</v>
      </c>
      <c r="R64" s="14" t="s">
        <v>35</v>
      </c>
      <c r="S64" s="8">
        <v>1</v>
      </c>
      <c r="T64" s="15">
        <f t="shared" ref="T64:T68" si="11">Q64*S64</f>
        <v>5.9459</v>
      </c>
      <c r="U64" s="31" t="s">
        <v>63</v>
      </c>
      <c r="V64" s="32" t="s">
        <v>82</v>
      </c>
    </row>
    <row r="65" spans="1:22" ht="8.25" customHeight="1" x14ac:dyDescent="0.15">
      <c r="A65" s="6">
        <v>11</v>
      </c>
      <c r="B65" s="12">
        <v>46295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4" t="s">
        <v>25</v>
      </c>
      <c r="P65" s="14" t="s">
        <v>34</v>
      </c>
      <c r="Q65" s="15">
        <f>23.85/1000</f>
        <v>2.3850000000000003E-2</v>
      </c>
      <c r="R65" s="14" t="s">
        <v>35</v>
      </c>
      <c r="S65" s="8">
        <v>1</v>
      </c>
      <c r="T65" s="15">
        <f t="shared" ref="T65" si="12">Q65*S65</f>
        <v>2.3850000000000003E-2</v>
      </c>
      <c r="U65" s="14" t="s">
        <v>50</v>
      </c>
      <c r="V65" s="43" t="s">
        <v>83</v>
      </c>
    </row>
    <row r="66" spans="1:22" ht="8.25" customHeight="1" x14ac:dyDescent="0.15">
      <c r="A66" s="6">
        <v>12</v>
      </c>
      <c r="B66" s="12">
        <v>46295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4" t="s">
        <v>25</v>
      </c>
      <c r="P66" s="14" t="s">
        <v>34</v>
      </c>
      <c r="Q66" s="15">
        <f>552.9/1000</f>
        <v>0.55289999999999995</v>
      </c>
      <c r="R66" s="14" t="s">
        <v>35</v>
      </c>
      <c r="S66" s="8">
        <v>1</v>
      </c>
      <c r="T66" s="15">
        <f t="shared" si="11"/>
        <v>0.55289999999999995</v>
      </c>
      <c r="U66" s="14" t="s">
        <v>50</v>
      </c>
      <c r="V66" s="43" t="s">
        <v>84</v>
      </c>
    </row>
    <row r="67" spans="1:22" ht="8.25" customHeight="1" x14ac:dyDescent="0.15">
      <c r="A67" s="6">
        <v>13</v>
      </c>
      <c r="B67" s="12">
        <v>46295</v>
      </c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4" t="s">
        <v>25</v>
      </c>
      <c r="P67" s="14" t="s">
        <v>34</v>
      </c>
      <c r="Q67" s="15">
        <f>20631.42/1000</f>
        <v>20.631419999999999</v>
      </c>
      <c r="R67" s="14" t="s">
        <v>35</v>
      </c>
      <c r="S67" s="8">
        <v>1</v>
      </c>
      <c r="T67" s="15">
        <f t="shared" si="11"/>
        <v>20.631419999999999</v>
      </c>
      <c r="U67" s="14" t="s">
        <v>49</v>
      </c>
      <c r="V67" s="43" t="s">
        <v>85</v>
      </c>
    </row>
    <row r="68" spans="1:22" ht="8.25" customHeight="1" x14ac:dyDescent="0.15">
      <c r="A68" s="6">
        <v>14</v>
      </c>
      <c r="B68" s="12">
        <v>46295</v>
      </c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4" t="s">
        <v>25</v>
      </c>
      <c r="P68" s="14" t="s">
        <v>34</v>
      </c>
      <c r="Q68" s="15">
        <f>79/1000</f>
        <v>7.9000000000000001E-2</v>
      </c>
      <c r="R68" s="14" t="s">
        <v>35</v>
      </c>
      <c r="S68" s="8">
        <v>1</v>
      </c>
      <c r="T68" s="15">
        <f t="shared" si="11"/>
        <v>7.9000000000000001E-2</v>
      </c>
      <c r="U68" s="14" t="s">
        <v>49</v>
      </c>
      <c r="V68" s="43" t="s">
        <v>87</v>
      </c>
    </row>
    <row r="69" spans="1:22" ht="8.25" customHeight="1" x14ac:dyDescent="0.15">
      <c r="A69" s="6">
        <v>15</v>
      </c>
      <c r="B69" s="12">
        <v>46295</v>
      </c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4" t="s">
        <v>25</v>
      </c>
      <c r="P69" s="14" t="s">
        <v>34</v>
      </c>
      <c r="Q69" s="15">
        <f>249.62/1000</f>
        <v>0.24962000000000001</v>
      </c>
      <c r="R69" s="14" t="s">
        <v>35</v>
      </c>
      <c r="S69" s="8">
        <v>1</v>
      </c>
      <c r="T69" s="15">
        <f t="shared" ref="T69:T71" si="13">Q69*S69</f>
        <v>0.24962000000000001</v>
      </c>
      <c r="U69" s="14" t="s">
        <v>49</v>
      </c>
      <c r="V69" s="43" t="s">
        <v>86</v>
      </c>
    </row>
    <row r="70" spans="1:22" ht="8.25" customHeight="1" x14ac:dyDescent="0.15">
      <c r="A70" s="6">
        <v>16</v>
      </c>
      <c r="B70" s="12">
        <v>46295</v>
      </c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4" t="s">
        <v>25</v>
      </c>
      <c r="P70" s="14" t="s">
        <v>34</v>
      </c>
      <c r="Q70" s="15">
        <f>2500/1000</f>
        <v>2.5</v>
      </c>
      <c r="R70" s="14" t="s">
        <v>35</v>
      </c>
      <c r="S70" s="8">
        <v>1</v>
      </c>
      <c r="T70" s="15">
        <f t="shared" si="13"/>
        <v>2.5</v>
      </c>
      <c r="U70" s="31" t="s">
        <v>88</v>
      </c>
      <c r="V70" s="32" t="s">
        <v>89</v>
      </c>
    </row>
    <row r="71" spans="1:22" ht="8.25" customHeight="1" x14ac:dyDescent="0.15">
      <c r="A71" s="6">
        <v>17</v>
      </c>
      <c r="B71" s="12">
        <v>46295</v>
      </c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4" t="s">
        <v>25</v>
      </c>
      <c r="P71" s="14" t="s">
        <v>34</v>
      </c>
      <c r="Q71" s="15">
        <f>580/1000</f>
        <v>0.57999999999999996</v>
      </c>
      <c r="R71" s="14" t="s">
        <v>35</v>
      </c>
      <c r="S71" s="8">
        <v>1</v>
      </c>
      <c r="T71" s="15">
        <f t="shared" si="13"/>
        <v>0.57999999999999996</v>
      </c>
      <c r="U71" s="31" t="s">
        <v>65</v>
      </c>
      <c r="V71" s="32" t="s">
        <v>90</v>
      </c>
    </row>
    <row r="72" spans="1:22" ht="8.25" customHeight="1" x14ac:dyDescent="0.15">
      <c r="A72" s="6">
        <v>18</v>
      </c>
      <c r="B72" s="12">
        <v>46295</v>
      </c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4" t="s">
        <v>25</v>
      </c>
      <c r="P72" s="14" t="s">
        <v>34</v>
      </c>
      <c r="Q72" s="15">
        <f>41624.24/1000</f>
        <v>41.62424</v>
      </c>
      <c r="R72" s="14" t="s">
        <v>35</v>
      </c>
      <c r="S72" s="8">
        <v>1</v>
      </c>
      <c r="T72" s="15">
        <f t="shared" ref="T72:T73" si="14">Q72*S72</f>
        <v>41.62424</v>
      </c>
      <c r="U72" s="31" t="s">
        <v>65</v>
      </c>
      <c r="V72" s="32" t="s">
        <v>91</v>
      </c>
    </row>
    <row r="73" spans="1:22" ht="8.25" customHeight="1" x14ac:dyDescent="0.15">
      <c r="A73" s="6">
        <v>19</v>
      </c>
      <c r="B73" s="12">
        <v>46295</v>
      </c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4" t="s">
        <v>25</v>
      </c>
      <c r="P73" s="14" t="s">
        <v>34</v>
      </c>
      <c r="Q73" s="15">
        <f>2655/1000</f>
        <v>2.6549999999999998</v>
      </c>
      <c r="R73" s="14" t="s">
        <v>35</v>
      </c>
      <c r="S73" s="8">
        <v>1</v>
      </c>
      <c r="T73" s="15">
        <f t="shared" si="14"/>
        <v>2.6549999999999998</v>
      </c>
      <c r="U73" s="14" t="s">
        <v>60</v>
      </c>
      <c r="V73" s="32" t="s">
        <v>94</v>
      </c>
    </row>
    <row r="74" spans="1:22" ht="8.25" customHeight="1" x14ac:dyDescent="0.15">
      <c r="A74" s="6">
        <v>20</v>
      </c>
      <c r="B74" s="12">
        <v>46295</v>
      </c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4" t="s">
        <v>25</v>
      </c>
      <c r="P74" s="14" t="s">
        <v>34</v>
      </c>
      <c r="Q74" s="15">
        <f>8442.62/1000</f>
        <v>8.4426200000000016</v>
      </c>
      <c r="R74" s="14" t="s">
        <v>35</v>
      </c>
      <c r="S74" s="8">
        <v>1</v>
      </c>
      <c r="T74" s="15">
        <f t="shared" ref="T74:T75" si="15">Q74*S74</f>
        <v>8.4426200000000016</v>
      </c>
      <c r="U74" s="14" t="s">
        <v>51</v>
      </c>
      <c r="V74" s="32" t="s">
        <v>95</v>
      </c>
    </row>
    <row r="75" spans="1:22" ht="8.25" customHeight="1" x14ac:dyDescent="0.15">
      <c r="A75" s="6">
        <v>21</v>
      </c>
      <c r="B75" s="12">
        <v>46295</v>
      </c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4" t="s">
        <v>25</v>
      </c>
      <c r="P75" s="14" t="s">
        <v>34</v>
      </c>
      <c r="Q75" s="15">
        <f>942.86/1000</f>
        <v>0.94286000000000003</v>
      </c>
      <c r="R75" s="14" t="s">
        <v>35</v>
      </c>
      <c r="S75" s="8">
        <v>1</v>
      </c>
      <c r="T75" s="15">
        <f t="shared" si="15"/>
        <v>0.94286000000000003</v>
      </c>
      <c r="U75" s="14" t="s">
        <v>54</v>
      </c>
      <c r="V75" s="43" t="s">
        <v>108</v>
      </c>
    </row>
    <row r="76" spans="1:22" ht="6.75" customHeight="1" x14ac:dyDescent="0.25">
      <c r="A76" s="80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</row>
    <row r="77" spans="1:22" ht="6.75" customHeight="1" x14ac:dyDescent="0.15">
      <c r="A77" s="35">
        <v>1</v>
      </c>
      <c r="B77" s="36">
        <v>46295</v>
      </c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37" t="s">
        <v>25</v>
      </c>
      <c r="P77" s="38" t="s">
        <v>36</v>
      </c>
      <c r="Q77" s="15">
        <f>33064.34/1000</f>
        <v>33.064339999999994</v>
      </c>
      <c r="R77" s="38" t="s">
        <v>35</v>
      </c>
      <c r="S77" s="39">
        <v>1</v>
      </c>
      <c r="T77" s="40">
        <f t="shared" ref="T77" si="16">Q77*S77</f>
        <v>33.064339999999994</v>
      </c>
      <c r="U77" s="33" t="s">
        <v>59</v>
      </c>
      <c r="V77" s="34" t="s">
        <v>92</v>
      </c>
    </row>
    <row r="78" spans="1:22" ht="6.75" customHeight="1" x14ac:dyDescent="0.15">
      <c r="A78" s="35">
        <v>2</v>
      </c>
      <c r="B78" s="36">
        <v>46295</v>
      </c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37" t="s">
        <v>25</v>
      </c>
      <c r="P78" s="38" t="s">
        <v>36</v>
      </c>
      <c r="Q78" s="15">
        <f>7374.59/1000</f>
        <v>7.3745900000000004</v>
      </c>
      <c r="R78" s="38" t="s">
        <v>35</v>
      </c>
      <c r="S78" s="39">
        <v>1</v>
      </c>
      <c r="T78" s="40">
        <f t="shared" ref="T78" si="17">Q78*S78</f>
        <v>7.3745900000000004</v>
      </c>
      <c r="U78" s="14" t="s">
        <v>37</v>
      </c>
      <c r="V78" s="90" t="s">
        <v>93</v>
      </c>
    </row>
  </sheetData>
  <mergeCells count="36">
    <mergeCell ref="A46:V46"/>
    <mergeCell ref="A49:V49"/>
    <mergeCell ref="A54:V54"/>
    <mergeCell ref="A76:V76"/>
    <mergeCell ref="A15:V15"/>
    <mergeCell ref="A25:V25"/>
    <mergeCell ref="A29:V29"/>
    <mergeCell ref="A32:V32"/>
    <mergeCell ref="A36:V36"/>
    <mergeCell ref="A41:V41"/>
    <mergeCell ref="F9:H9"/>
    <mergeCell ref="I9:J9"/>
    <mergeCell ref="K9:L9"/>
    <mergeCell ref="N9:N10"/>
    <mergeCell ref="O9:O10"/>
    <mergeCell ref="A12:V12"/>
    <mergeCell ref="R6:R10"/>
    <mergeCell ref="S6:S10"/>
    <mergeCell ref="T6:T10"/>
    <mergeCell ref="U6:U10"/>
    <mergeCell ref="V6:V10"/>
    <mergeCell ref="C7:M7"/>
    <mergeCell ref="N7:O8"/>
    <mergeCell ref="C8:L8"/>
    <mergeCell ref="M8:M10"/>
    <mergeCell ref="C9:E9"/>
    <mergeCell ref="A6:A10"/>
    <mergeCell ref="B6:B10"/>
    <mergeCell ref="C6:O6"/>
    <mergeCell ref="P6:P10"/>
    <mergeCell ref="Q6:Q10"/>
    <mergeCell ref="A1:V1"/>
    <mergeCell ref="A2:V2"/>
    <mergeCell ref="A3:V3"/>
    <mergeCell ref="A4:V4"/>
    <mergeCell ref="A5:V5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сентябрь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Ludmila</dc:creator>
  <cp:lastModifiedBy>Денис Богомазов</cp:lastModifiedBy>
  <dcterms:created xsi:type="dcterms:W3CDTF">2015-06-05T18:17:20Z</dcterms:created>
  <dcterms:modified xsi:type="dcterms:W3CDTF">2026-10-08T08:04:02Z</dcterms:modified>
</cp:coreProperties>
</file>