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скрытие на сайте за 2022 год\Раскрытие на сентябрь 2022\Сентябрь 2022\"/>
    </mc:Choice>
  </mc:AlternateContent>
  <xr:revisionPtr revIDLastSave="0" documentId="13_ncr:1_{64E858B4-8FA7-4415-A76D-8EE861075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ентябрь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2" i="5" l="1"/>
  <c r="Q103" i="5"/>
  <c r="T103" i="5" s="1"/>
  <c r="Q87" i="5"/>
  <c r="T87" i="5" s="1"/>
  <c r="Q86" i="5"/>
  <c r="T86" i="5" s="1"/>
  <c r="Q85" i="5"/>
  <c r="T85" i="5" s="1"/>
  <c r="Q84" i="5"/>
  <c r="T84" i="5" s="1"/>
  <c r="Q83" i="5"/>
  <c r="T83" i="5" s="1"/>
  <c r="Q64" i="5"/>
  <c r="T64" i="5" s="1"/>
  <c r="Q63" i="5"/>
  <c r="T63" i="5" s="1"/>
  <c r="Q100" i="5"/>
  <c r="T100" i="5" s="1"/>
  <c r="Q67" i="5"/>
  <c r="T67" i="5" s="1"/>
  <c r="Q66" i="5"/>
  <c r="T66" i="5" s="1"/>
  <c r="Q65" i="5"/>
  <c r="T65" i="5" s="1"/>
  <c r="Q62" i="5"/>
  <c r="T62" i="5" s="1"/>
  <c r="Q61" i="5"/>
  <c r="T61" i="5" s="1"/>
  <c r="Q57" i="5"/>
  <c r="T57" i="5" s="1"/>
  <c r="Q56" i="5"/>
  <c r="T56" i="5" s="1"/>
  <c r="Q99" i="5"/>
  <c r="T99" i="5" s="1"/>
  <c r="Q98" i="5"/>
  <c r="T98" i="5" s="1"/>
  <c r="Q97" i="5"/>
  <c r="T97" i="5" s="1"/>
  <c r="Q22" i="5"/>
  <c r="T22" i="5" s="1"/>
  <c r="Q96" i="5"/>
  <c r="T96" i="5" s="1"/>
  <c r="Q95" i="5"/>
  <c r="T95" i="5" s="1"/>
  <c r="Q94" i="5"/>
  <c r="T94" i="5" s="1"/>
  <c r="Q93" i="5"/>
  <c r="T93" i="5" s="1"/>
  <c r="Q92" i="5"/>
  <c r="T92" i="5" s="1"/>
  <c r="T102" i="5"/>
  <c r="Q91" i="5"/>
  <c r="T91" i="5" s="1"/>
  <c r="Q90" i="5"/>
  <c r="T90" i="5" s="1"/>
  <c r="Q89" i="5"/>
  <c r="T89" i="5" s="1"/>
  <c r="Q53" i="5"/>
  <c r="T53" i="5" s="1"/>
  <c r="Q88" i="5"/>
  <c r="T88" i="5" s="1"/>
  <c r="Q82" i="5"/>
  <c r="T82" i="5" s="1"/>
  <c r="Q81" i="5"/>
  <c r="T81" i="5" s="1"/>
  <c r="Q80" i="5"/>
  <c r="T80" i="5" s="1"/>
  <c r="Q79" i="5"/>
  <c r="T79" i="5" s="1"/>
  <c r="Q78" i="5"/>
  <c r="T78" i="5" s="1"/>
  <c r="Q77" i="5"/>
  <c r="T77" i="5" s="1"/>
  <c r="Q76" i="5"/>
  <c r="T76" i="5" s="1"/>
  <c r="Q75" i="5"/>
  <c r="T75" i="5" s="1"/>
  <c r="Q74" i="5"/>
  <c r="T74" i="5" s="1"/>
  <c r="Q73" i="5"/>
  <c r="T73" i="5" s="1"/>
  <c r="Q72" i="5"/>
  <c r="T72" i="5" s="1"/>
  <c r="Q71" i="5"/>
  <c r="Q70" i="5"/>
  <c r="Q69" i="5"/>
  <c r="Q68" i="5"/>
  <c r="Q21" i="5"/>
  <c r="T21" i="5" s="1"/>
  <c r="Q60" i="5"/>
  <c r="Q59" i="5"/>
  <c r="Q28" i="5"/>
  <c r="T28" i="5" s="1"/>
  <c r="Q20" i="5"/>
  <c r="T20" i="5" s="1"/>
  <c r="Q58" i="5"/>
  <c r="Q19" i="5"/>
  <c r="T19" i="5" s="1"/>
  <c r="Q55" i="5"/>
  <c r="Q18" i="5"/>
  <c r="T18" i="5" s="1"/>
  <c r="Q17" i="5"/>
  <c r="Q16" i="5"/>
  <c r="Q54" i="5"/>
  <c r="Q52" i="5"/>
  <c r="T52" i="5" l="1"/>
  <c r="T60" i="5" l="1"/>
  <c r="T68" i="5"/>
  <c r="T69" i="5"/>
  <c r="T59" i="5"/>
  <c r="T71" i="5" l="1"/>
  <c r="T70" i="5"/>
  <c r="T55" i="5"/>
  <c r="T58" i="5" l="1"/>
  <c r="T54" i="5"/>
  <c r="T17" i="5"/>
  <c r="T16" i="5"/>
</calcChain>
</file>

<file path=xl/sharedStrings.xml><?xml version="1.0" encoding="utf-8"?>
<sst xmlns="http://schemas.openxmlformats.org/spreadsheetml/2006/main" count="333" uniqueCount="139">
  <si>
    <t>Форма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</si>
  <si>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</si>
  <si>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Вспомогательные материалы</t>
  </si>
  <si>
    <t>Х</t>
  </si>
  <si>
    <t>Материалы</t>
  </si>
  <si>
    <t>Приобретение оборудования</t>
  </si>
  <si>
    <t>Лизинг</t>
  </si>
  <si>
    <t>Диагностика и экспертиза промышленной безопасности</t>
  </si>
  <si>
    <t>Приобретение горюче-смазочных материалов</t>
  </si>
  <si>
    <t>Страхование</t>
  </si>
  <si>
    <t>Техническое обслуживание и текущий ремонт</t>
  </si>
  <si>
    <t>усл. ед.</t>
  </si>
  <si>
    <t>Капитальный ремонт</t>
  </si>
  <si>
    <t>Услуги производственного назначения</t>
  </si>
  <si>
    <t xml:space="preserve">Услуги </t>
  </si>
  <si>
    <t>Приобретение электроэнергии</t>
  </si>
  <si>
    <t>НИОКР</t>
  </si>
  <si>
    <t>ПАО "Ростелеком"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</si>
  <si>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</si>
  <si>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</si>
  <si>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</si>
  <si>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</si>
  <si>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</si>
  <si>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</si>
  <si>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</si>
  <si>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</si>
  <si>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</si>
  <si>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</si>
  <si>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</si>
  <si>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r>
      <rPr>
        <sz val="4.5"/>
        <rFont val="Times New Roman"/>
        <family val="1"/>
        <charset val="204"/>
      </rPr>
      <t>Неконкурентная
закупка</t>
    </r>
  </si>
  <si>
    <t>Торги</t>
  </si>
  <si>
    <t>Иной способ, установле нный положени ем о закупке</t>
  </si>
  <si>
    <t>конкурс</t>
  </si>
  <si>
    <t>аукцион</t>
  </si>
  <si>
    <t>запрос котировок</t>
  </si>
  <si>
    <t>запрос предложений</t>
  </si>
  <si>
    <t>единствен ный поставщи к (исполнит ель, подрядчи к)</t>
  </si>
  <si>
    <t>иное</t>
  </si>
  <si>
    <t>открытый конкурс</t>
  </si>
  <si>
    <t>конкурс в электронн ой форме</t>
  </si>
  <si>
    <t>закрытый конкурс</t>
  </si>
  <si>
    <t>открытый аукцион</t>
  </si>
  <si>
    <t>аукцион в электронн ой форме</t>
  </si>
  <si>
    <t>закрытый аукцион</t>
  </si>
  <si>
    <t>запрос котировок в электронн ой форме</t>
  </si>
  <si>
    <t>закрытый запрос котировок</t>
  </si>
  <si>
    <t>запрос предложе ний в электронн ой форме</t>
  </si>
  <si>
    <t>закрытый запрос предложе ний</t>
  </si>
  <si>
    <t>Приложение № 10
к приказу ФАС России
от 18.01.2019 38/19</t>
  </si>
  <si>
    <t>х</t>
  </si>
  <si>
    <t>ООО "Бегет"</t>
  </si>
  <si>
    <t>Услуги</t>
  </si>
  <si>
    <t>АО "Авантел"</t>
  </si>
  <si>
    <t>Бензин</t>
  </si>
  <si>
    <t>ООО "Газпромнефть-Региональные продажи"</t>
  </si>
  <si>
    <t>ООО "Альбом54"</t>
  </si>
  <si>
    <t>Оргтехника</t>
  </si>
  <si>
    <t>Канцелярия</t>
  </si>
  <si>
    <t>ПАО "Мегафон"</t>
  </si>
  <si>
    <t>ООО ТПК "Сибкомплект"</t>
  </si>
  <si>
    <t>ООО "ДНС Ритейл"</t>
  </si>
  <si>
    <t>ООО "Альянс"</t>
  </si>
  <si>
    <t>ИП Сидоренко Сергей Николаевич</t>
  </si>
  <si>
    <t>ООО "Газпром межрегионгаз Новосибирск"</t>
  </si>
  <si>
    <t>ЗА СЕНТЯБРЬ 2022 года</t>
  </si>
  <si>
    <t>ООО "Респект"</t>
  </si>
  <si>
    <t>№ 88-С от 01.09.2022г.</t>
  </si>
  <si>
    <t>№ Л91-000109/3085 от 02.09.2022г.</t>
  </si>
  <si>
    <t>№ 1/0509 от 05.09.2022г.</t>
  </si>
  <si>
    <t>АО ТД "Уралтрубосталь"</t>
  </si>
  <si>
    <t>№ 0000002580/38 от 05.09.2022г.</t>
  </si>
  <si>
    <t>№ 341 от 05.09.2022г.</t>
  </si>
  <si>
    <t>ООО "Макси Дом Люкс"</t>
  </si>
  <si>
    <t>№ 000412 от 06.09.2022г.</t>
  </si>
  <si>
    <t>№ 89-С от 06.09.2022г.</t>
  </si>
  <si>
    <t>№ 356 от 08.09.2022г.</t>
  </si>
  <si>
    <t>ПАО "ВымпелКом"</t>
  </si>
  <si>
    <t>№ 100914497869 от 10.09.2022г.</t>
  </si>
  <si>
    <t>ООО "Приборика"</t>
  </si>
  <si>
    <t>№ 10620 от 22.09.2022г.</t>
  </si>
  <si>
    <t>№ 4538 от 13.09.2022г.</t>
  </si>
  <si>
    <t>ГАУ НСО "Издательский дом "Советская Сибирь"</t>
  </si>
  <si>
    <t>№ 12015 от 14.09.2022г.</t>
  </si>
  <si>
    <t>№ 394 от 21.09.2022г.</t>
  </si>
  <si>
    <t>МКУ г. Новосибирска "Служба аварийно-спасательных работ и гражданской защиты"</t>
  </si>
  <si>
    <t>№ 0000-001873 от 30.09.2022г.</t>
  </si>
  <si>
    <t>№ 0000-001760 от 30.09.2022г.</t>
  </si>
  <si>
    <t>№ 0000-001981 от 30.09.2022г.</t>
  </si>
  <si>
    <t>№ 0000-002045 от 30.09.2022г.</t>
  </si>
  <si>
    <t>№ 0000-002115 от 30.09.2022г.</t>
  </si>
  <si>
    <t>№ 0000-002156 от 30.09.2022г.</t>
  </si>
  <si>
    <t>№ 0000-002146 от 30.09.2022г.</t>
  </si>
  <si>
    <t>№ 0000-002125 от 30.09.2022г.</t>
  </si>
  <si>
    <t>№ 0000-001550 от 30.09.2022г.</t>
  </si>
  <si>
    <t>№ 0000-001771 от 30.09.2022г.</t>
  </si>
  <si>
    <t>№ 0000-001882 от 30.09.2022г.</t>
  </si>
  <si>
    <t>№ 0000-001526 от 30.09.2022г.</t>
  </si>
  <si>
    <t>№ 0000-001562 от 30.09.2022г.</t>
  </si>
  <si>
    <t>№ 0000-002035 от 30.09.2022г.</t>
  </si>
  <si>
    <t>№ 0000-001538 от 30.09.2022г.</t>
  </si>
  <si>
    <t>ООО "КАССЫ ВЕСЫ СЕРВИС"</t>
  </si>
  <si>
    <t>№ К-011020/281-09 от 30.09.2022г.</t>
  </si>
  <si>
    <t>ООО "УК "Северный ключ"</t>
  </si>
  <si>
    <t>№ 267 от 01.09.2022г.</t>
  </si>
  <si>
    <t>№ 640.00071334-70/01609 от 30.09.2022г.</t>
  </si>
  <si>
    <t>№ 640.00191507-1/01609 от 30.09.2022г.</t>
  </si>
  <si>
    <t>№ 640.00040870-2/01609 от 30.09.2022г.</t>
  </si>
  <si>
    <t>№ CSR0000001061912 от 30.09.2022г.</t>
  </si>
  <si>
    <t>№ CSR0000000999570 от 30.09.2022г.</t>
  </si>
  <si>
    <t>ООО "СП "Электрохимзащита"</t>
  </si>
  <si>
    <t>№ 196 от 30.09.2022г.</t>
  </si>
  <si>
    <t>№ 1696231 от 30.09.2022г.</t>
  </si>
  <si>
    <t>№ 20764268649/700 от 30.09.2022г.</t>
  </si>
  <si>
    <t>№ 5407/037520/22 от 30.09.2022г.</t>
  </si>
  <si>
    <t>ООО "Арес Групп"</t>
  </si>
  <si>
    <t>№ 313377 от 30.09.2022г.</t>
  </si>
  <si>
    <t>№ 0100031929 от 30.09.2022г.</t>
  </si>
  <si>
    <t>САО "РЕСО-ГАРАНТИЯ"</t>
  </si>
  <si>
    <t>№ ХХХ 0251696030 от 30.09.2022г.</t>
  </si>
  <si>
    <t>№ ХХХ 0264201563 от 30.09.2022г.</t>
  </si>
  <si>
    <t>ООО "Центр сертификации и метрологии"</t>
  </si>
  <si>
    <t>№ 2604 от 26.09.2022г.</t>
  </si>
  <si>
    <t>№ 2609 от 26.09.2022г.</t>
  </si>
  <si>
    <t>№ УТ-2753 от 07.09.2022г.</t>
  </si>
  <si>
    <t>№ УТ-2807 от 09.09.2022г.</t>
  </si>
  <si>
    <t>№ УТ-3005 от 19.09.2022г.</t>
  </si>
  <si>
    <t>№ УТ-3028 от 20.09.2022г.</t>
  </si>
  <si>
    <t>№ УТ-3119 от 23.09.2022г.</t>
  </si>
  <si>
    <t>ИП Портнягина Н.С.</t>
  </si>
  <si>
    <t>№ 81 от 30.09.2022г.</t>
  </si>
  <si>
    <t>ООО "Митра"</t>
  </si>
  <si>
    <t>№ 48 от 21.09.2022г.</t>
  </si>
  <si>
    <t>№ 49 от 21.09.2022г.</t>
  </si>
  <si>
    <t>№ 0000-002576 от 30.09.2022г.</t>
  </si>
  <si>
    <t>№ 0000-002545 от 30.09.2022г.</t>
  </si>
  <si>
    <t>№ 0000-002535 от 30.09.2022г.</t>
  </si>
  <si>
    <t>№ 0000-002565 от 30.09.2022г.</t>
  </si>
  <si>
    <t>№ 0000-002555 от 30.09.2022г.</t>
  </si>
  <si>
    <t>№ АВ00000001177061 от 16.09.2022г.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</si>
</sst>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0"/>
      <color rgb="FF000000"/>
      <name val="Times New Roman"/>
      <charset val="204"/>
    </font>
    <font>
      <sz val="8"/>
      <name val="Arial"/>
      <family val="2"/>
      <charset val="204"/>
    </font>
    <font>
      <sz val="4.5"/>
      <color rgb="FF000000"/>
      <name val="Times New Roman"/>
      <family val="1"/>
      <charset val="204"/>
    </font>
    <font>
      <sz val="4.5"/>
      <name val="Times New Roman"/>
      <family val="1"/>
      <charset val="204"/>
    </font>
    <font>
      <b/>
      <sz val="4.5"/>
      <name val="Times New Roman"/>
      <family val="1"/>
      <charset val="204"/>
    </font>
    <font>
      <b/>
      <sz val="6.5"/>
      <color rgb="FF000000"/>
      <name val="Times New Roman"/>
      <family val="1"/>
      <charset val="204"/>
    </font>
    <font>
      <b/>
      <sz val="4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left" vertical="top" indent="2" shrinkToFit="1"/>
    </xf>
    <xf numFmtId="1" fontId="2" fillId="0" borderId="1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indent="2" shrinkToFit="1"/>
    </xf>
    <xf numFmtId="1" fontId="2" fillId="0" borderId="13" xfId="0" applyNumberFormat="1" applyFont="1" applyBorder="1" applyAlignment="1">
      <alignment horizontal="right" vertical="top" indent="1" shrinkToFit="1"/>
    </xf>
    <xf numFmtId="164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indent="2" shrinkToFit="1"/>
    </xf>
    <xf numFmtId="0" fontId="3" fillId="0" borderId="1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top" indent="1" shrinkToFi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indent="2" shrinkToFit="1"/>
    </xf>
    <xf numFmtId="1" fontId="2" fillId="0" borderId="2" xfId="0" applyNumberFormat="1" applyFont="1" applyBorder="1" applyAlignment="1">
      <alignment horizontal="left" vertical="top" shrinkToFit="1"/>
    </xf>
    <xf numFmtId="164" fontId="2" fillId="0" borderId="13" xfId="0" applyNumberFormat="1" applyFont="1" applyBorder="1" applyAlignment="1">
      <alignment horizontal="center" vertical="top" shrinkToFit="1"/>
    </xf>
    <xf numFmtId="0" fontId="2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left" vertical="top" indent="2" shrinkToFi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shrinkToFit="1"/>
    </xf>
    <xf numFmtId="0" fontId="3" fillId="0" borderId="13" xfId="0" applyFont="1" applyBorder="1" applyAlignment="1">
      <alignment wrapText="1"/>
    </xf>
    <xf numFmtId="1" fontId="2" fillId="0" borderId="2" xfId="0" applyNumberFormat="1" applyFont="1" applyBorder="1" applyAlignment="1">
      <alignment horizontal="right" vertical="top" indent="1" shrinkToFi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right" vertical="top" indent="1" shrinkToFit="1"/>
    </xf>
    <xf numFmtId="2" fontId="2" fillId="0" borderId="21" xfId="0" applyNumberFormat="1" applyFont="1" applyBorder="1" applyAlignment="1">
      <alignment horizontal="left" vertical="top" indent="2" shrinkToFit="1"/>
    </xf>
    <xf numFmtId="0" fontId="2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6" fillId="0" borderId="17" xfId="0" applyNumberFormat="1" applyFont="1" applyBorder="1" applyAlignment="1">
      <alignment horizontal="left" vertical="top" shrinkToFit="1"/>
    </xf>
    <xf numFmtId="1" fontId="6" fillId="0" borderId="0" xfId="0" applyNumberFormat="1" applyFont="1" applyAlignment="1">
      <alignment horizontal="left" vertical="top" shrinkToFit="1"/>
    </xf>
    <xf numFmtId="1" fontId="6" fillId="0" borderId="18" xfId="0" applyNumberFormat="1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left" vertical="top" shrinkToFit="1"/>
    </xf>
    <xf numFmtId="1" fontId="6" fillId="0" borderId="15" xfId="0" applyNumberFormat="1" applyFont="1" applyBorder="1" applyAlignment="1">
      <alignment horizontal="left" vertical="top" shrinkToFit="1"/>
    </xf>
    <xf numFmtId="1" fontId="6" fillId="0" borderId="16" xfId="0" applyNumberFormat="1" applyFont="1" applyBorder="1" applyAlignment="1">
      <alignment horizontal="left" vertical="top" shrinkToFit="1"/>
    </xf>
    <xf numFmtId="164" fontId="2" fillId="0" borderId="1" xfId="0" applyNumberFormat="1" applyFont="1" applyBorder="1" applyAlignment="1">
      <alignment horizontal="left" vertical="top" shrinkToFit="1"/>
    </xf>
    <xf numFmtId="0" fontId="3" fillId="0" borderId="19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shrinkToFit="1"/>
    </xf>
    <xf numFmtId="2" fontId="2" fillId="0" borderId="19" xfId="0" applyNumberFormat="1" applyFont="1" applyBorder="1" applyAlignment="1">
      <alignment horizontal="left" vertical="top" indent="2" shrinkToFit="1"/>
    </xf>
    <xf numFmtId="1" fontId="2" fillId="0" borderId="19" xfId="0" applyNumberFormat="1" applyFont="1" applyBorder="1" applyAlignment="1">
      <alignment horizontal="right" vertical="top" indent="1" shrinkToFit="1"/>
    </xf>
    <xf numFmtId="1" fontId="2" fillId="0" borderId="19" xfId="0" applyNumberFormat="1" applyFont="1" applyBorder="1" applyAlignment="1">
      <alignment horizontal="left" vertical="top" shrinkToFit="1"/>
    </xf>
    <xf numFmtId="1" fontId="2" fillId="0" borderId="4" xfId="0" applyNumberFormat="1" applyFont="1" applyBorder="1" applyAlignment="1">
      <alignment horizontal="center" vertical="top" shrinkToFit="1"/>
    </xf>
    <xf numFmtId="164" fontId="2" fillId="0" borderId="4" xfId="0" applyNumberFormat="1" applyFont="1" applyBorder="1" applyAlignment="1">
      <alignment horizontal="center" vertical="top" shrinkToFit="1"/>
    </xf>
    <xf numFmtId="1" fontId="2" fillId="0" borderId="22" xfId="0" applyNumberFormat="1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center" vertical="top" shrinkToFit="1"/>
    </xf>
    <xf numFmtId="0" fontId="3" fillId="0" borderId="22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wrapText="1"/>
    </xf>
    <xf numFmtId="0" fontId="3" fillId="0" borderId="4" xfId="0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left" vertical="top" indent="2" shrinkToFit="1"/>
    </xf>
    <xf numFmtId="1" fontId="2" fillId="0" borderId="22" xfId="0" applyNumberFormat="1" applyFont="1" applyBorder="1" applyAlignment="1">
      <alignment horizontal="right" vertical="top" indent="1" shrinkToFit="1"/>
    </xf>
    <xf numFmtId="1" fontId="2" fillId="0" borderId="13" xfId="0" applyNumberFormat="1" applyFont="1" applyBorder="1" applyAlignment="1">
      <alignment horizontal="left" vertical="top" shrinkToFi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04"/>
  <sheetViews>
    <sheetView tabSelected="1" workbookViewId="0">
      <selection activeCell="V52" sqref="V52"/>
    </sheetView>
  </sheetViews>
  <sheetFormatPr defaultRowHeight="12.75" x14ac:dyDescent="0.2"/>
  <cols>
    <col min="1" max="1" width="2.5" customWidth="1"/>
    <col min="2" max="2" width="6.83203125" customWidth="1"/>
    <col min="3" max="10" width="5.1640625" customWidth="1"/>
    <col min="11" max="11" width="5.33203125" customWidth="1"/>
    <col min="12" max="15" width="5.1640625" customWidth="1"/>
    <col min="16" max="16" width="25.33203125" customWidth="1"/>
    <col min="17" max="17" width="10.1640625" customWidth="1"/>
    <col min="18" max="18" width="9.83203125" customWidth="1"/>
    <col min="19" max="19" width="6.1640625" customWidth="1"/>
    <col min="20" max="20" width="10.1640625" customWidth="1"/>
    <col min="21" max="21" width="22" customWidth="1"/>
    <col min="22" max="22" width="14" customWidth="1"/>
  </cols>
  <sheetData>
    <row r="1" spans="1:54" ht="41.25" customHeight="1" x14ac:dyDescent="0.2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54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54" ht="33.75" customHeight="1" x14ac:dyDescent="0.2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">
      <c r="A4" s="69" t="s">
        <v>64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54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54" ht="6.75" customHeight="1" x14ac:dyDescent="0.2">
      <c r="A6" s="62" t="s">
        <v>18</v>
      </c>
      <c r="B6" s="62" t="s">
        <v>19</v>
      </c>
      <c r="C6" s="71" t="s">
        <v>20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65" t="s">
        <v>21</v>
      </c>
      <c r="Q6" s="65" t="s">
        <v>22</v>
      </c>
      <c r="R6" s="62" t="s">
        <v>23</v>
      </c>
      <c r="S6" s="65" t="s">
        <v>24</v>
      </c>
      <c r="T6" s="62" t="s">
        <v>25</v>
      </c>
      <c r="U6" s="60" t="s">
        <v>26</v>
      </c>
      <c r="V6" s="60" t="s">
        <v>27</v>
      </c>
    </row>
    <row r="7" spans="1:54" ht="6.75" customHeight="1" x14ac:dyDescent="0.2">
      <c r="A7" s="63"/>
      <c r="B7" s="63"/>
      <c r="C7" s="71" t="s">
        <v>28</v>
      </c>
      <c r="D7" s="72"/>
      <c r="E7" s="72"/>
      <c r="F7" s="72"/>
      <c r="G7" s="72"/>
      <c r="H7" s="72"/>
      <c r="I7" s="72"/>
      <c r="J7" s="72"/>
      <c r="K7" s="72"/>
      <c r="L7" s="72"/>
      <c r="M7" s="73"/>
      <c r="N7" s="74" t="s">
        <v>29</v>
      </c>
      <c r="O7" s="75"/>
      <c r="P7" s="66"/>
      <c r="Q7" s="66"/>
      <c r="R7" s="63"/>
      <c r="S7" s="66"/>
      <c r="T7" s="63"/>
      <c r="U7" s="70"/>
      <c r="V7" s="70"/>
    </row>
    <row r="8" spans="1:54" ht="6.75" customHeight="1" x14ac:dyDescent="0.2">
      <c r="A8" s="63"/>
      <c r="B8" s="63"/>
      <c r="C8" s="71" t="s">
        <v>30</v>
      </c>
      <c r="D8" s="72"/>
      <c r="E8" s="72"/>
      <c r="F8" s="72"/>
      <c r="G8" s="72"/>
      <c r="H8" s="72"/>
      <c r="I8" s="72"/>
      <c r="J8" s="72"/>
      <c r="K8" s="72"/>
      <c r="L8" s="73"/>
      <c r="M8" s="58" t="s">
        <v>31</v>
      </c>
      <c r="N8" s="76"/>
      <c r="O8" s="77"/>
      <c r="P8" s="66"/>
      <c r="Q8" s="66"/>
      <c r="R8" s="63"/>
      <c r="S8" s="66"/>
      <c r="T8" s="63"/>
      <c r="U8" s="70"/>
      <c r="V8" s="70"/>
    </row>
    <row r="9" spans="1:54" ht="15.2" customHeight="1" x14ac:dyDescent="0.2">
      <c r="A9" s="63"/>
      <c r="B9" s="63"/>
      <c r="C9" s="79" t="s">
        <v>32</v>
      </c>
      <c r="D9" s="80"/>
      <c r="E9" s="81"/>
      <c r="F9" s="79" t="s">
        <v>33</v>
      </c>
      <c r="G9" s="80"/>
      <c r="H9" s="81"/>
      <c r="I9" s="82" t="s">
        <v>34</v>
      </c>
      <c r="J9" s="83"/>
      <c r="K9" s="82" t="s">
        <v>35</v>
      </c>
      <c r="L9" s="83"/>
      <c r="M9" s="78"/>
      <c r="N9" s="58" t="s">
        <v>36</v>
      </c>
      <c r="O9" s="60" t="s">
        <v>37</v>
      </c>
      <c r="P9" s="66"/>
      <c r="Q9" s="66"/>
      <c r="R9" s="63"/>
      <c r="S9" s="66"/>
      <c r="T9" s="63"/>
      <c r="U9" s="70"/>
      <c r="V9" s="70"/>
    </row>
    <row r="10" spans="1:54" ht="45.75" customHeight="1" x14ac:dyDescent="0.2">
      <c r="A10" s="64"/>
      <c r="B10" s="64"/>
      <c r="C10" s="1" t="s">
        <v>38</v>
      </c>
      <c r="D10" s="1" t="s">
        <v>39</v>
      </c>
      <c r="E10" s="1" t="s">
        <v>40</v>
      </c>
      <c r="F10" s="1" t="s">
        <v>41</v>
      </c>
      <c r="G10" s="1" t="s">
        <v>42</v>
      </c>
      <c r="H10" s="1" t="s">
        <v>43</v>
      </c>
      <c r="I10" s="2" t="s">
        <v>44</v>
      </c>
      <c r="J10" s="3" t="s">
        <v>45</v>
      </c>
      <c r="K10" s="2" t="s">
        <v>46</v>
      </c>
      <c r="L10" s="2" t="s">
        <v>47</v>
      </c>
      <c r="M10" s="59"/>
      <c r="N10" s="59"/>
      <c r="O10" s="61"/>
      <c r="P10" s="67"/>
      <c r="Q10" s="67"/>
      <c r="R10" s="64"/>
      <c r="S10" s="67"/>
      <c r="T10" s="64"/>
      <c r="U10" s="61"/>
      <c r="V10" s="61"/>
    </row>
    <row r="11" spans="1:54" ht="6.75" customHeight="1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5">
        <v>17</v>
      </c>
      <c r="R11" s="4">
        <v>18</v>
      </c>
      <c r="S11" s="6">
        <v>19</v>
      </c>
      <c r="T11" s="5">
        <v>20</v>
      </c>
      <c r="U11" s="4">
        <v>21</v>
      </c>
      <c r="V11" s="4">
        <v>22</v>
      </c>
    </row>
    <row r="12" spans="1:54" ht="6.75" customHeight="1" x14ac:dyDescent="0.2">
      <c r="A12" s="84" t="s">
        <v>15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</row>
    <row r="13" spans="1:54" ht="6.7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7"/>
      <c r="S13" s="9"/>
      <c r="T13" s="8"/>
      <c r="U13" s="7"/>
      <c r="V13" s="7"/>
    </row>
    <row r="14" spans="1:54" ht="6.7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7"/>
      <c r="S14" s="9"/>
      <c r="T14" s="8"/>
      <c r="U14" s="7"/>
      <c r="V14" s="7"/>
    </row>
    <row r="15" spans="1:54" ht="6.75" customHeight="1" x14ac:dyDescent="0.2">
      <c r="A15" s="49" t="s">
        <v>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54" ht="8.25" customHeight="1" x14ac:dyDescent="0.15">
      <c r="A16" s="4">
        <v>1</v>
      </c>
      <c r="B16" s="10">
        <v>44809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" t="s">
        <v>3</v>
      </c>
      <c r="P16" s="12" t="s">
        <v>4</v>
      </c>
      <c r="Q16" s="13">
        <f>331600.07/1000</f>
        <v>331.60007000000002</v>
      </c>
      <c r="R16" s="11"/>
      <c r="S16" s="11"/>
      <c r="T16" s="13">
        <f t="shared" ref="T16:T22" si="0">Q16</f>
        <v>331.60007000000002</v>
      </c>
      <c r="U16" s="12" t="s">
        <v>69</v>
      </c>
      <c r="V16" s="14" t="s">
        <v>70</v>
      </c>
    </row>
    <row r="17" spans="1:22" ht="9.75" customHeight="1" x14ac:dyDescent="0.15">
      <c r="A17" s="4">
        <v>2</v>
      </c>
      <c r="B17" s="10">
        <v>44809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" t="s">
        <v>3</v>
      </c>
      <c r="P17" s="12" t="s">
        <v>4</v>
      </c>
      <c r="Q17" s="13">
        <f>98975/1000</f>
        <v>98.974999999999994</v>
      </c>
      <c r="R17" s="12"/>
      <c r="S17" s="15"/>
      <c r="T17" s="13">
        <f t="shared" si="0"/>
        <v>98.974999999999994</v>
      </c>
      <c r="U17" s="12" t="s">
        <v>61</v>
      </c>
      <c r="V17" s="14" t="s">
        <v>71</v>
      </c>
    </row>
    <row r="18" spans="1:22" ht="9.75" customHeight="1" x14ac:dyDescent="0.15">
      <c r="A18" s="4">
        <v>3</v>
      </c>
      <c r="B18" s="10">
        <v>44810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" t="s">
        <v>3</v>
      </c>
      <c r="P18" s="12" t="s">
        <v>4</v>
      </c>
      <c r="Q18" s="13">
        <f>125958.34/1000</f>
        <v>125.95833999999999</v>
      </c>
      <c r="R18" s="12"/>
      <c r="S18" s="15"/>
      <c r="T18" s="13">
        <f t="shared" si="0"/>
        <v>125.95833999999999</v>
      </c>
      <c r="U18" s="12" t="s">
        <v>72</v>
      </c>
      <c r="V18" s="14" t="s">
        <v>73</v>
      </c>
    </row>
    <row r="19" spans="1:22" ht="9.75" customHeight="1" x14ac:dyDescent="0.15">
      <c r="A19" s="4">
        <v>4</v>
      </c>
      <c r="B19" s="10">
        <v>44812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" t="s">
        <v>3</v>
      </c>
      <c r="P19" s="12" t="s">
        <v>4</v>
      </c>
      <c r="Q19" s="13">
        <f>49025/1000</f>
        <v>49.024999999999999</v>
      </c>
      <c r="R19" s="12"/>
      <c r="S19" s="15"/>
      <c r="T19" s="13">
        <f t="shared" si="0"/>
        <v>49.024999999999999</v>
      </c>
      <c r="U19" s="12" t="s">
        <v>61</v>
      </c>
      <c r="V19" s="14" t="s">
        <v>75</v>
      </c>
    </row>
    <row r="20" spans="1:22" ht="9.75" customHeight="1" x14ac:dyDescent="0.15">
      <c r="A20" s="4">
        <v>5</v>
      </c>
      <c r="B20" s="10">
        <v>44826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" t="s">
        <v>3</v>
      </c>
      <c r="P20" s="12" t="s">
        <v>4</v>
      </c>
      <c r="Q20" s="13">
        <f>57267.84/1000</f>
        <v>57.26784</v>
      </c>
      <c r="R20" s="12"/>
      <c r="S20" s="15"/>
      <c r="T20" s="13">
        <f t="shared" si="0"/>
        <v>57.26784</v>
      </c>
      <c r="U20" s="12" t="s">
        <v>78</v>
      </c>
      <c r="V20" s="14" t="s">
        <v>79</v>
      </c>
    </row>
    <row r="21" spans="1:22" ht="9.75" customHeight="1" x14ac:dyDescent="0.15">
      <c r="A21" s="4">
        <v>6</v>
      </c>
      <c r="B21" s="10">
        <v>44825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" t="s">
        <v>3</v>
      </c>
      <c r="P21" s="12" t="s">
        <v>4</v>
      </c>
      <c r="Q21" s="13">
        <f>272883.33/1000</f>
        <v>272.88333</v>
      </c>
      <c r="R21" s="12"/>
      <c r="S21" s="15"/>
      <c r="T21" s="13">
        <f t="shared" si="0"/>
        <v>272.88333</v>
      </c>
      <c r="U21" s="12" t="s">
        <v>61</v>
      </c>
      <c r="V21" s="14" t="s">
        <v>83</v>
      </c>
    </row>
    <row r="22" spans="1:22" ht="9.75" customHeight="1" x14ac:dyDescent="0.15">
      <c r="A22" s="4">
        <v>7</v>
      </c>
      <c r="B22" s="10">
        <v>44834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" t="s">
        <v>3</v>
      </c>
      <c r="P22" s="12" t="s">
        <v>4</v>
      </c>
      <c r="Q22" s="13">
        <f>62052.93/1000</f>
        <v>62.052930000000003</v>
      </c>
      <c r="R22" s="12"/>
      <c r="S22" s="15"/>
      <c r="T22" s="13">
        <f t="shared" si="0"/>
        <v>62.052930000000003</v>
      </c>
      <c r="U22" s="12" t="s">
        <v>114</v>
      </c>
      <c r="V22" s="14" t="s">
        <v>115</v>
      </c>
    </row>
    <row r="23" spans="1:22" ht="6.75" customHeight="1" x14ac:dyDescent="0.2">
      <c r="A23" s="43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1:22" ht="6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6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6.75" customHeight="1" x14ac:dyDescent="0.15">
      <c r="A26" s="7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5"/>
      <c r="P26" s="23"/>
      <c r="Q26" s="26"/>
      <c r="R26" s="22"/>
      <c r="S26" s="22"/>
      <c r="T26" s="26"/>
      <c r="U26" s="23"/>
      <c r="V26" s="23"/>
    </row>
    <row r="27" spans="1:22" ht="6.75" customHeight="1" x14ac:dyDescent="0.2">
      <c r="A27" s="49" t="s">
        <v>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ht="6.75" customHeight="1" x14ac:dyDescent="0.15">
      <c r="A28" s="11">
        <v>1</v>
      </c>
      <c r="B28" s="87">
        <v>44806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" t="s">
        <v>3</v>
      </c>
      <c r="P28" s="11" t="s">
        <v>56</v>
      </c>
      <c r="Q28" s="13">
        <f>58332.5/1000</f>
        <v>58.332500000000003</v>
      </c>
      <c r="R28" s="12" t="s">
        <v>11</v>
      </c>
      <c r="S28" s="6">
        <v>1</v>
      </c>
      <c r="T28" s="13">
        <f t="shared" ref="T28" si="1">Q28*S28</f>
        <v>58.332500000000003</v>
      </c>
      <c r="U28" s="36" t="s">
        <v>60</v>
      </c>
      <c r="V28" s="20" t="s">
        <v>67</v>
      </c>
    </row>
    <row r="29" spans="1:22" ht="6.75" customHeight="1" x14ac:dyDescent="0.2">
      <c r="A29" s="46" t="s">
        <v>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ht="5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ht="5.25" customHeight="1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5.2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6.75" customHeight="1" x14ac:dyDescent="0.2">
      <c r="A33" s="52" t="s">
        <v>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</row>
    <row r="34" spans="1:22" ht="5.25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5.25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ht="5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5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6.75" customHeight="1" x14ac:dyDescent="0.2">
      <c r="A38" s="46" t="s">
        <v>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</row>
    <row r="39" spans="1:22" ht="6.75" customHeight="1" x14ac:dyDescent="0.2">
      <c r="A39" s="4"/>
      <c r="B39" s="1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"/>
      <c r="P39" s="12"/>
      <c r="Q39" s="13"/>
      <c r="R39" s="12"/>
      <c r="S39" s="6"/>
      <c r="T39" s="13"/>
      <c r="U39" s="30"/>
      <c r="V39" s="12"/>
    </row>
    <row r="40" spans="1:22" ht="6.75" customHeight="1" x14ac:dyDescent="0.15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"/>
      <c r="P40" s="12"/>
      <c r="Q40" s="13"/>
      <c r="R40" s="12"/>
      <c r="S40" s="6"/>
      <c r="T40" s="13"/>
      <c r="U40" s="12"/>
      <c r="V40" s="12"/>
    </row>
    <row r="41" spans="1:22" ht="5.2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5.2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6.75" customHeight="1" x14ac:dyDescent="0.2">
      <c r="A43" s="46" t="s">
        <v>16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8"/>
    </row>
    <row r="44" spans="1:22" ht="5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5.2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6.75" customHeight="1" x14ac:dyDescent="0.2">
      <c r="A46" s="46" t="s">
        <v>10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8"/>
    </row>
    <row r="47" spans="1:22" ht="6.75" customHeight="1" x14ac:dyDescent="0.15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2"/>
      <c r="P47" s="12"/>
      <c r="Q47" s="13"/>
      <c r="R47" s="12"/>
      <c r="S47" s="6"/>
      <c r="T47" s="13"/>
      <c r="U47" s="12"/>
      <c r="V47" s="31"/>
    </row>
    <row r="48" spans="1:22" ht="5.2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5.2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5.2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6.75" customHeight="1" x14ac:dyDescent="0.2">
      <c r="A51" s="46" t="s">
        <v>13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8"/>
    </row>
    <row r="52" spans="1:22" ht="8.25" customHeight="1" x14ac:dyDescent="0.15">
      <c r="A52" s="4">
        <v>1</v>
      </c>
      <c r="B52" s="10">
        <v>44805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2" t="s">
        <v>3</v>
      </c>
      <c r="P52" s="12" t="s">
        <v>14</v>
      </c>
      <c r="Q52" s="13">
        <f>8358.33/1000</f>
        <v>8.3583300000000005</v>
      </c>
      <c r="R52" s="12" t="s">
        <v>11</v>
      </c>
      <c r="S52" s="6">
        <v>1</v>
      </c>
      <c r="T52" s="13">
        <f t="shared" ref="T52:T53" si="2">Q52*S52</f>
        <v>8.3583300000000005</v>
      </c>
      <c r="U52" s="36" t="s">
        <v>65</v>
      </c>
      <c r="V52" s="20" t="s">
        <v>66</v>
      </c>
    </row>
    <row r="53" spans="1:22" ht="8.25" customHeight="1" x14ac:dyDescent="0.15">
      <c r="A53" s="4">
        <v>2</v>
      </c>
      <c r="B53" s="10">
        <v>44805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2" t="s">
        <v>3</v>
      </c>
      <c r="P53" s="12" t="s">
        <v>14</v>
      </c>
      <c r="Q53" s="13">
        <f>23400/1000</f>
        <v>23.4</v>
      </c>
      <c r="R53" s="12" t="s">
        <v>11</v>
      </c>
      <c r="S53" s="6">
        <v>1</v>
      </c>
      <c r="T53" s="13">
        <f t="shared" si="2"/>
        <v>23.4</v>
      </c>
      <c r="U53" s="36" t="s">
        <v>102</v>
      </c>
      <c r="V53" s="20" t="s">
        <v>103</v>
      </c>
    </row>
    <row r="54" spans="1:22" ht="9" customHeight="1" x14ac:dyDescent="0.15">
      <c r="A54" s="4">
        <v>3</v>
      </c>
      <c r="B54" s="10">
        <v>44809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" t="s">
        <v>3</v>
      </c>
      <c r="P54" s="12" t="s">
        <v>51</v>
      </c>
      <c r="Q54" s="13">
        <f>6000/1000</f>
        <v>6</v>
      </c>
      <c r="R54" s="12" t="s">
        <v>11</v>
      </c>
      <c r="S54" s="6">
        <v>1</v>
      </c>
      <c r="T54" s="13">
        <f t="shared" ref="T54:T80" si="3">Q54*S54</f>
        <v>6</v>
      </c>
      <c r="U54" s="32" t="s">
        <v>62</v>
      </c>
      <c r="V54" s="14" t="s">
        <v>68</v>
      </c>
    </row>
    <row r="55" spans="1:22" ht="9" customHeight="1" x14ac:dyDescent="0.15">
      <c r="A55" s="4">
        <v>4</v>
      </c>
      <c r="B55" s="10">
        <v>44810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2" t="s">
        <v>3</v>
      </c>
      <c r="P55" s="12" t="s">
        <v>14</v>
      </c>
      <c r="Q55" s="13">
        <f>9166.67/1000</f>
        <v>9.1666699999999999</v>
      </c>
      <c r="R55" s="12" t="s">
        <v>11</v>
      </c>
      <c r="S55" s="6">
        <v>1</v>
      </c>
      <c r="T55" s="13">
        <f t="shared" si="3"/>
        <v>9.1666699999999999</v>
      </c>
      <c r="U55" s="32" t="s">
        <v>65</v>
      </c>
      <c r="V55" s="14" t="s">
        <v>74</v>
      </c>
    </row>
    <row r="56" spans="1:22" ht="9" customHeight="1" x14ac:dyDescent="0.15">
      <c r="A56" s="4">
        <v>5</v>
      </c>
      <c r="B56" s="10">
        <v>44811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2" t="s">
        <v>3</v>
      </c>
      <c r="P56" s="12" t="s">
        <v>14</v>
      </c>
      <c r="Q56" s="13">
        <f>4148/1000</f>
        <v>4.1479999999999997</v>
      </c>
      <c r="R56" s="12" t="s">
        <v>11</v>
      </c>
      <c r="S56" s="6">
        <v>1</v>
      </c>
      <c r="T56" s="13">
        <f t="shared" si="3"/>
        <v>4.1479999999999997</v>
      </c>
      <c r="U56" s="100" t="s">
        <v>59</v>
      </c>
      <c r="V56" s="14" t="s">
        <v>123</v>
      </c>
    </row>
    <row r="57" spans="1:22" ht="9" customHeight="1" x14ac:dyDescent="0.15">
      <c r="A57" s="4">
        <v>6</v>
      </c>
      <c r="B57" s="10">
        <v>44813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2" t="s">
        <v>3</v>
      </c>
      <c r="P57" s="12" t="s">
        <v>14</v>
      </c>
      <c r="Q57" s="13">
        <f>16265.99/1000</f>
        <v>16.265989999999999</v>
      </c>
      <c r="R57" s="12" t="s">
        <v>11</v>
      </c>
      <c r="S57" s="6">
        <v>1</v>
      </c>
      <c r="T57" s="13">
        <f t="shared" si="3"/>
        <v>16.265989999999999</v>
      </c>
      <c r="U57" s="100" t="s">
        <v>59</v>
      </c>
      <c r="V57" s="14" t="s">
        <v>124</v>
      </c>
    </row>
    <row r="58" spans="1:22" ht="9.75" customHeight="1" x14ac:dyDescent="0.15">
      <c r="A58" s="4">
        <v>7</v>
      </c>
      <c r="B58" s="10">
        <v>44814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2" t="s">
        <v>3</v>
      </c>
      <c r="P58" s="12" t="s">
        <v>14</v>
      </c>
      <c r="Q58" s="13">
        <f>591.75/1000</f>
        <v>0.59175</v>
      </c>
      <c r="R58" s="12" t="s">
        <v>11</v>
      </c>
      <c r="S58" s="6">
        <v>1</v>
      </c>
      <c r="T58" s="13">
        <f t="shared" si="3"/>
        <v>0.59175</v>
      </c>
      <c r="U58" s="36" t="s">
        <v>76</v>
      </c>
      <c r="V58" s="20" t="s">
        <v>77</v>
      </c>
    </row>
    <row r="59" spans="1:22" ht="9.75" customHeight="1" x14ac:dyDescent="0.15">
      <c r="A59" s="4">
        <v>8</v>
      </c>
      <c r="B59" s="10">
        <v>44817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2" t="s">
        <v>3</v>
      </c>
      <c r="P59" s="12" t="s">
        <v>57</v>
      </c>
      <c r="Q59" s="13">
        <f>3651.68/1000</f>
        <v>3.6516799999999998</v>
      </c>
      <c r="R59" s="12" t="s">
        <v>11</v>
      </c>
      <c r="S59" s="6">
        <v>1</v>
      </c>
      <c r="T59" s="13">
        <f t="shared" si="3"/>
        <v>3.6516799999999998</v>
      </c>
      <c r="U59" s="36" t="s">
        <v>55</v>
      </c>
      <c r="V59" s="20" t="s">
        <v>80</v>
      </c>
    </row>
    <row r="60" spans="1:22" ht="9.75" customHeight="1" x14ac:dyDescent="0.15">
      <c r="A60" s="4">
        <v>9</v>
      </c>
      <c r="B60" s="10">
        <v>44818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2" t="s">
        <v>3</v>
      </c>
      <c r="P60" s="18" t="s">
        <v>51</v>
      </c>
      <c r="Q60" s="13">
        <f>1050/1000</f>
        <v>1.05</v>
      </c>
      <c r="R60" s="12" t="s">
        <v>11</v>
      </c>
      <c r="S60" s="6">
        <v>1</v>
      </c>
      <c r="T60" s="13">
        <f t="shared" si="3"/>
        <v>1.05</v>
      </c>
      <c r="U60" s="36" t="s">
        <v>81</v>
      </c>
      <c r="V60" s="20" t="s">
        <v>82</v>
      </c>
    </row>
    <row r="61" spans="1:22" ht="9.75" customHeight="1" x14ac:dyDescent="0.15">
      <c r="A61" s="4">
        <v>10</v>
      </c>
      <c r="B61" s="10">
        <v>44823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2" t="s">
        <v>3</v>
      </c>
      <c r="P61" s="18" t="s">
        <v>51</v>
      </c>
      <c r="Q61" s="13">
        <f>8102.66/1000</f>
        <v>8.1026600000000002</v>
      </c>
      <c r="R61" s="12" t="s">
        <v>11</v>
      </c>
      <c r="S61" s="6">
        <v>1</v>
      </c>
      <c r="T61" s="13">
        <f t="shared" si="3"/>
        <v>8.1026600000000002</v>
      </c>
      <c r="U61" s="100" t="s">
        <v>59</v>
      </c>
      <c r="V61" s="14" t="s">
        <v>125</v>
      </c>
    </row>
    <row r="62" spans="1:22" ht="9.75" customHeight="1" x14ac:dyDescent="0.15">
      <c r="A62" s="4">
        <v>11</v>
      </c>
      <c r="B62" s="10">
        <v>44824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2" t="s">
        <v>3</v>
      </c>
      <c r="P62" s="18" t="s">
        <v>51</v>
      </c>
      <c r="Q62" s="13">
        <f>2916.67/1000</f>
        <v>2.9166699999999999</v>
      </c>
      <c r="R62" s="12" t="s">
        <v>11</v>
      </c>
      <c r="S62" s="6">
        <v>1</v>
      </c>
      <c r="T62" s="13">
        <f t="shared" si="3"/>
        <v>2.9166699999999999</v>
      </c>
      <c r="U62" s="100" t="s">
        <v>59</v>
      </c>
      <c r="V62" s="14" t="s">
        <v>126</v>
      </c>
    </row>
    <row r="63" spans="1:22" ht="9.75" customHeight="1" x14ac:dyDescent="0.15">
      <c r="A63" s="4">
        <v>12</v>
      </c>
      <c r="B63" s="10">
        <v>44825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2" t="s">
        <v>3</v>
      </c>
      <c r="P63" s="18" t="s">
        <v>51</v>
      </c>
      <c r="Q63" s="13">
        <f>127520/1000</f>
        <v>127.52</v>
      </c>
      <c r="R63" s="12" t="s">
        <v>11</v>
      </c>
      <c r="S63" s="6">
        <v>1</v>
      </c>
      <c r="T63" s="13">
        <f t="shared" si="3"/>
        <v>127.52</v>
      </c>
      <c r="U63" s="100" t="s">
        <v>130</v>
      </c>
      <c r="V63" s="14" t="s">
        <v>131</v>
      </c>
    </row>
    <row r="64" spans="1:22" ht="9.75" customHeight="1" x14ac:dyDescent="0.15">
      <c r="A64" s="4">
        <v>13</v>
      </c>
      <c r="B64" s="10">
        <v>44825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2" t="s">
        <v>3</v>
      </c>
      <c r="P64" s="18" t="s">
        <v>51</v>
      </c>
      <c r="Q64" s="13">
        <f>178853/1000</f>
        <v>178.85300000000001</v>
      </c>
      <c r="R64" s="12" t="s">
        <v>11</v>
      </c>
      <c r="S64" s="6">
        <v>1</v>
      </c>
      <c r="T64" s="13">
        <f t="shared" si="3"/>
        <v>178.85300000000001</v>
      </c>
      <c r="U64" s="100" t="s">
        <v>130</v>
      </c>
      <c r="V64" s="14" t="s">
        <v>132</v>
      </c>
    </row>
    <row r="65" spans="1:22" ht="9.75" customHeight="1" x14ac:dyDescent="0.15">
      <c r="A65" s="4">
        <v>14</v>
      </c>
      <c r="B65" s="10">
        <v>44827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2" t="s">
        <v>3</v>
      </c>
      <c r="P65" s="18" t="s">
        <v>51</v>
      </c>
      <c r="Q65" s="13">
        <f>7822.5/1000</f>
        <v>7.8224999999999998</v>
      </c>
      <c r="R65" s="12" t="s">
        <v>11</v>
      </c>
      <c r="S65" s="6">
        <v>1</v>
      </c>
      <c r="T65" s="13">
        <f t="shared" si="3"/>
        <v>7.8224999999999998</v>
      </c>
      <c r="U65" s="100" t="s">
        <v>59</v>
      </c>
      <c r="V65" s="14" t="s">
        <v>127</v>
      </c>
    </row>
    <row r="66" spans="1:22" ht="9.75" customHeight="1" x14ac:dyDescent="0.15">
      <c r="A66" s="4">
        <v>15</v>
      </c>
      <c r="B66" s="21">
        <v>44830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5" t="s">
        <v>3</v>
      </c>
      <c r="P66" s="23" t="s">
        <v>14</v>
      </c>
      <c r="Q66" s="90">
        <f>34280/1000</f>
        <v>34.28</v>
      </c>
      <c r="R66" s="23" t="s">
        <v>11</v>
      </c>
      <c r="S66" s="9">
        <v>1</v>
      </c>
      <c r="T66" s="26">
        <f t="shared" si="3"/>
        <v>34.28</v>
      </c>
      <c r="U66" s="99" t="s">
        <v>120</v>
      </c>
      <c r="V66" s="92" t="s">
        <v>121</v>
      </c>
    </row>
    <row r="67" spans="1:22" ht="9.75" customHeight="1" x14ac:dyDescent="0.15">
      <c r="A67" s="4">
        <v>16</v>
      </c>
      <c r="B67" s="21">
        <v>44830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5" t="s">
        <v>3</v>
      </c>
      <c r="P67" s="23" t="s">
        <v>14</v>
      </c>
      <c r="Q67" s="90">
        <f>4400/1000</f>
        <v>4.4000000000000004</v>
      </c>
      <c r="R67" s="23" t="s">
        <v>11</v>
      </c>
      <c r="S67" s="9">
        <v>1</v>
      </c>
      <c r="T67" s="26">
        <f t="shared" si="3"/>
        <v>4.4000000000000004</v>
      </c>
      <c r="U67" s="99" t="s">
        <v>120</v>
      </c>
      <c r="V67" s="92" t="s">
        <v>122</v>
      </c>
    </row>
    <row r="68" spans="1:22" ht="9.75" customHeight="1" x14ac:dyDescent="0.15">
      <c r="A68" s="4">
        <v>17</v>
      </c>
      <c r="B68" s="10">
        <v>44834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" t="s">
        <v>3</v>
      </c>
      <c r="P68" s="18" t="s">
        <v>51</v>
      </c>
      <c r="Q68" s="13">
        <f>1437/1000</f>
        <v>1.4370000000000001</v>
      </c>
      <c r="R68" s="12" t="s">
        <v>11</v>
      </c>
      <c r="S68" s="6">
        <v>1</v>
      </c>
      <c r="T68" s="13">
        <f t="shared" si="3"/>
        <v>1.4370000000000001</v>
      </c>
      <c r="U68" s="36" t="s">
        <v>84</v>
      </c>
      <c r="V68" s="20" t="s">
        <v>85</v>
      </c>
    </row>
    <row r="69" spans="1:22" ht="9.75" customHeight="1" x14ac:dyDescent="0.15">
      <c r="A69" s="4">
        <v>18</v>
      </c>
      <c r="B69" s="10">
        <v>44834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" t="s">
        <v>3</v>
      </c>
      <c r="P69" s="18" t="s">
        <v>51</v>
      </c>
      <c r="Q69" s="13">
        <f>1437/1000</f>
        <v>1.4370000000000001</v>
      </c>
      <c r="R69" s="12" t="s">
        <v>11</v>
      </c>
      <c r="S69" s="6">
        <v>1</v>
      </c>
      <c r="T69" s="13">
        <f t="shared" si="3"/>
        <v>1.4370000000000001</v>
      </c>
      <c r="U69" s="36" t="s">
        <v>84</v>
      </c>
      <c r="V69" s="20" t="s">
        <v>86</v>
      </c>
    </row>
    <row r="70" spans="1:22" ht="9.75" customHeight="1" x14ac:dyDescent="0.15">
      <c r="A70" s="4">
        <v>19</v>
      </c>
      <c r="B70" s="10">
        <v>44834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" t="s">
        <v>3</v>
      </c>
      <c r="P70" s="18" t="s">
        <v>51</v>
      </c>
      <c r="Q70" s="13">
        <f>1437/1000</f>
        <v>1.4370000000000001</v>
      </c>
      <c r="R70" s="12" t="s">
        <v>11</v>
      </c>
      <c r="S70" s="6">
        <v>1</v>
      </c>
      <c r="T70" s="13">
        <f t="shared" si="3"/>
        <v>1.4370000000000001</v>
      </c>
      <c r="U70" s="36" t="s">
        <v>84</v>
      </c>
      <c r="V70" s="20" t="s">
        <v>87</v>
      </c>
    </row>
    <row r="71" spans="1:22" ht="9.75" customHeight="1" x14ac:dyDescent="0.15">
      <c r="A71" s="4">
        <v>20</v>
      </c>
      <c r="B71" s="10">
        <v>44834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" t="s">
        <v>3</v>
      </c>
      <c r="P71" s="18" t="s">
        <v>51</v>
      </c>
      <c r="Q71" s="13">
        <f>1437/1000</f>
        <v>1.4370000000000001</v>
      </c>
      <c r="R71" s="12" t="s">
        <v>11</v>
      </c>
      <c r="S71" s="6">
        <v>1</v>
      </c>
      <c r="T71" s="13">
        <f t="shared" si="3"/>
        <v>1.4370000000000001</v>
      </c>
      <c r="U71" s="36" t="s">
        <v>84</v>
      </c>
      <c r="V71" s="20" t="s">
        <v>88</v>
      </c>
    </row>
    <row r="72" spans="1:22" ht="8.25" customHeight="1" x14ac:dyDescent="0.15">
      <c r="A72" s="4">
        <v>21</v>
      </c>
      <c r="B72" s="10">
        <v>44834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 t="s">
        <v>3</v>
      </c>
      <c r="P72" s="18" t="s">
        <v>51</v>
      </c>
      <c r="Q72" s="13">
        <f>1437/1000</f>
        <v>1.4370000000000001</v>
      </c>
      <c r="R72" s="18" t="s">
        <v>11</v>
      </c>
      <c r="S72" s="33">
        <v>1</v>
      </c>
      <c r="T72" s="19">
        <f t="shared" si="3"/>
        <v>1.4370000000000001</v>
      </c>
      <c r="U72" s="36" t="s">
        <v>84</v>
      </c>
      <c r="V72" s="20" t="s">
        <v>89</v>
      </c>
    </row>
    <row r="73" spans="1:22" ht="8.25" customHeight="1" x14ac:dyDescent="0.15">
      <c r="A73" s="4">
        <v>22</v>
      </c>
      <c r="B73" s="10">
        <v>44834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7" t="s">
        <v>3</v>
      </c>
      <c r="P73" s="18" t="s">
        <v>51</v>
      </c>
      <c r="Q73" s="13">
        <f>1437/1000</f>
        <v>1.4370000000000001</v>
      </c>
      <c r="R73" s="18" t="s">
        <v>11</v>
      </c>
      <c r="S73" s="33">
        <v>1</v>
      </c>
      <c r="T73" s="19">
        <f t="shared" si="3"/>
        <v>1.4370000000000001</v>
      </c>
      <c r="U73" s="36" t="s">
        <v>84</v>
      </c>
      <c r="V73" s="20" t="s">
        <v>90</v>
      </c>
    </row>
    <row r="74" spans="1:22" ht="9" customHeight="1" x14ac:dyDescent="0.15">
      <c r="A74" s="4">
        <v>23</v>
      </c>
      <c r="B74" s="10">
        <v>44834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7" t="s">
        <v>3</v>
      </c>
      <c r="P74" s="18" t="s">
        <v>51</v>
      </c>
      <c r="Q74" s="13">
        <f>1437/1000</f>
        <v>1.4370000000000001</v>
      </c>
      <c r="R74" s="18" t="s">
        <v>11</v>
      </c>
      <c r="S74" s="33">
        <v>1</v>
      </c>
      <c r="T74" s="19">
        <f t="shared" si="3"/>
        <v>1.4370000000000001</v>
      </c>
      <c r="U74" s="36" t="s">
        <v>84</v>
      </c>
      <c r="V74" s="20" t="s">
        <v>91</v>
      </c>
    </row>
    <row r="75" spans="1:22" ht="9" customHeight="1" x14ac:dyDescent="0.15">
      <c r="A75" s="4">
        <v>24</v>
      </c>
      <c r="B75" s="10">
        <v>44834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7" t="s">
        <v>3</v>
      </c>
      <c r="P75" s="12" t="s">
        <v>51</v>
      </c>
      <c r="Q75" s="13">
        <f>1437/1000</f>
        <v>1.4370000000000001</v>
      </c>
      <c r="R75" s="18" t="s">
        <v>11</v>
      </c>
      <c r="S75" s="33">
        <v>1</v>
      </c>
      <c r="T75" s="19">
        <f t="shared" si="3"/>
        <v>1.4370000000000001</v>
      </c>
      <c r="U75" s="36" t="s">
        <v>84</v>
      </c>
      <c r="V75" s="20" t="s">
        <v>92</v>
      </c>
    </row>
    <row r="76" spans="1:22" ht="9" customHeight="1" x14ac:dyDescent="0.15">
      <c r="A76" s="4">
        <v>25</v>
      </c>
      <c r="B76" s="10">
        <v>44834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17" t="s">
        <v>3</v>
      </c>
      <c r="P76" s="12" t="s">
        <v>51</v>
      </c>
      <c r="Q76" s="13">
        <f>1437/1000</f>
        <v>1.4370000000000001</v>
      </c>
      <c r="R76" s="18" t="s">
        <v>11</v>
      </c>
      <c r="S76" s="33">
        <v>1</v>
      </c>
      <c r="T76" s="19">
        <f t="shared" si="3"/>
        <v>1.4370000000000001</v>
      </c>
      <c r="U76" s="36" t="s">
        <v>84</v>
      </c>
      <c r="V76" s="20" t="s">
        <v>93</v>
      </c>
    </row>
    <row r="77" spans="1:22" ht="9" customHeight="1" x14ac:dyDescent="0.15">
      <c r="A77" s="4">
        <v>26</v>
      </c>
      <c r="B77" s="10">
        <v>44834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17" t="s">
        <v>3</v>
      </c>
      <c r="P77" s="18" t="s">
        <v>14</v>
      </c>
      <c r="Q77" s="13">
        <f>1437/1000</f>
        <v>1.4370000000000001</v>
      </c>
      <c r="R77" s="18" t="s">
        <v>11</v>
      </c>
      <c r="S77" s="33">
        <v>1</v>
      </c>
      <c r="T77" s="19">
        <f t="shared" si="3"/>
        <v>1.4370000000000001</v>
      </c>
      <c r="U77" s="36" t="s">
        <v>84</v>
      </c>
      <c r="V77" s="20" t="s">
        <v>94</v>
      </c>
    </row>
    <row r="78" spans="1:22" ht="9" customHeight="1" x14ac:dyDescent="0.15">
      <c r="A78" s="4">
        <v>27</v>
      </c>
      <c r="B78" s="10">
        <v>44834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17" t="s">
        <v>3</v>
      </c>
      <c r="P78" s="18" t="s">
        <v>14</v>
      </c>
      <c r="Q78" s="13">
        <f>1437/1000</f>
        <v>1.4370000000000001</v>
      </c>
      <c r="R78" s="18" t="s">
        <v>11</v>
      </c>
      <c r="S78" s="33">
        <v>1</v>
      </c>
      <c r="T78" s="19">
        <f t="shared" si="3"/>
        <v>1.4370000000000001</v>
      </c>
      <c r="U78" s="36" t="s">
        <v>84</v>
      </c>
      <c r="V78" s="20" t="s">
        <v>95</v>
      </c>
    </row>
    <row r="79" spans="1:22" ht="9" customHeight="1" x14ac:dyDescent="0.15">
      <c r="A79" s="4">
        <v>28</v>
      </c>
      <c r="B79" s="10">
        <v>44834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17" t="s">
        <v>3</v>
      </c>
      <c r="P79" s="12" t="s">
        <v>51</v>
      </c>
      <c r="Q79" s="13">
        <f>1437/1000</f>
        <v>1.4370000000000001</v>
      </c>
      <c r="R79" s="18" t="s">
        <v>11</v>
      </c>
      <c r="S79" s="33">
        <v>1</v>
      </c>
      <c r="T79" s="19">
        <f t="shared" si="3"/>
        <v>1.4370000000000001</v>
      </c>
      <c r="U79" s="36" t="s">
        <v>84</v>
      </c>
      <c r="V79" s="20" t="s">
        <v>96</v>
      </c>
    </row>
    <row r="80" spans="1:22" ht="9" customHeight="1" x14ac:dyDescent="0.15">
      <c r="A80" s="4">
        <v>29</v>
      </c>
      <c r="B80" s="10">
        <v>44834</v>
      </c>
      <c r="C80" s="40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41" t="s">
        <v>3</v>
      </c>
      <c r="P80" s="37" t="s">
        <v>14</v>
      </c>
      <c r="Q80" s="13">
        <f>1437/1000</f>
        <v>1.4370000000000001</v>
      </c>
      <c r="R80" s="37" t="s">
        <v>11</v>
      </c>
      <c r="S80" s="38">
        <v>1</v>
      </c>
      <c r="T80" s="39">
        <f t="shared" si="3"/>
        <v>1.4370000000000001</v>
      </c>
      <c r="U80" s="36" t="s">
        <v>84</v>
      </c>
      <c r="V80" s="20" t="s">
        <v>97</v>
      </c>
    </row>
    <row r="81" spans="1:22" ht="9" customHeight="1" x14ac:dyDescent="0.15">
      <c r="A81" s="4">
        <v>30</v>
      </c>
      <c r="B81" s="10">
        <v>44834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7" t="s">
        <v>3</v>
      </c>
      <c r="P81" s="37" t="s">
        <v>14</v>
      </c>
      <c r="Q81" s="13">
        <f>1437/1000</f>
        <v>1.4370000000000001</v>
      </c>
      <c r="R81" s="18" t="s">
        <v>11</v>
      </c>
      <c r="S81" s="33">
        <v>1</v>
      </c>
      <c r="T81" s="19">
        <f t="shared" ref="T81:T100" si="4">Q81*S81</f>
        <v>1.4370000000000001</v>
      </c>
      <c r="U81" s="36" t="s">
        <v>84</v>
      </c>
      <c r="V81" s="20" t="s">
        <v>98</v>
      </c>
    </row>
    <row r="82" spans="1:22" ht="9" customHeight="1" x14ac:dyDescent="0.15">
      <c r="A82" s="4">
        <v>31</v>
      </c>
      <c r="B82" s="10">
        <v>44834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7" t="s">
        <v>3</v>
      </c>
      <c r="P82" s="37" t="s">
        <v>14</v>
      </c>
      <c r="Q82" s="13">
        <f>1437/1000</f>
        <v>1.4370000000000001</v>
      </c>
      <c r="R82" s="18" t="s">
        <v>11</v>
      </c>
      <c r="S82" s="33">
        <v>1</v>
      </c>
      <c r="T82" s="19">
        <f t="shared" si="4"/>
        <v>1.4370000000000001</v>
      </c>
      <c r="U82" s="36" t="s">
        <v>84</v>
      </c>
      <c r="V82" s="20" t="s">
        <v>99</v>
      </c>
    </row>
    <row r="83" spans="1:22" ht="9" customHeight="1" x14ac:dyDescent="0.15">
      <c r="A83" s="4">
        <v>32</v>
      </c>
      <c r="B83" s="10">
        <v>44834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17" t="s">
        <v>3</v>
      </c>
      <c r="P83" s="37" t="s">
        <v>14</v>
      </c>
      <c r="Q83" s="13">
        <f>1437/1000</f>
        <v>1.4370000000000001</v>
      </c>
      <c r="R83" s="18" t="s">
        <v>11</v>
      </c>
      <c r="S83" s="33">
        <v>1</v>
      </c>
      <c r="T83" s="19">
        <f t="shared" si="4"/>
        <v>1.4370000000000001</v>
      </c>
      <c r="U83" s="36" t="s">
        <v>84</v>
      </c>
      <c r="V83" s="20" t="s">
        <v>133</v>
      </c>
    </row>
    <row r="84" spans="1:22" ht="9" customHeight="1" x14ac:dyDescent="0.15">
      <c r="A84" s="4">
        <v>33</v>
      </c>
      <c r="B84" s="10">
        <v>44834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7" t="s">
        <v>3</v>
      </c>
      <c r="P84" s="37" t="s">
        <v>14</v>
      </c>
      <c r="Q84" s="13">
        <f>1437/1000</f>
        <v>1.4370000000000001</v>
      </c>
      <c r="R84" s="18" t="s">
        <v>11</v>
      </c>
      <c r="S84" s="33">
        <v>1</v>
      </c>
      <c r="T84" s="19">
        <f t="shared" si="4"/>
        <v>1.4370000000000001</v>
      </c>
      <c r="U84" s="36" t="s">
        <v>84</v>
      </c>
      <c r="V84" s="20" t="s">
        <v>134</v>
      </c>
    </row>
    <row r="85" spans="1:22" ht="9" customHeight="1" x14ac:dyDescent="0.15">
      <c r="A85" s="4">
        <v>34</v>
      </c>
      <c r="B85" s="10">
        <v>44834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17" t="s">
        <v>3</v>
      </c>
      <c r="P85" s="37" t="s">
        <v>14</v>
      </c>
      <c r="Q85" s="13">
        <f>1437/1000</f>
        <v>1.4370000000000001</v>
      </c>
      <c r="R85" s="18" t="s">
        <v>11</v>
      </c>
      <c r="S85" s="33">
        <v>1</v>
      </c>
      <c r="T85" s="19">
        <f t="shared" si="4"/>
        <v>1.4370000000000001</v>
      </c>
      <c r="U85" s="36" t="s">
        <v>84</v>
      </c>
      <c r="V85" s="20" t="s">
        <v>135</v>
      </c>
    </row>
    <row r="86" spans="1:22" ht="9" customHeight="1" x14ac:dyDescent="0.15">
      <c r="A86" s="4">
        <v>35</v>
      </c>
      <c r="B86" s="10">
        <v>44834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17" t="s">
        <v>3</v>
      </c>
      <c r="P86" s="37" t="s">
        <v>14</v>
      </c>
      <c r="Q86" s="13">
        <f>1437/1000</f>
        <v>1.4370000000000001</v>
      </c>
      <c r="R86" s="18" t="s">
        <v>11</v>
      </c>
      <c r="S86" s="33">
        <v>1</v>
      </c>
      <c r="T86" s="19">
        <f t="shared" si="4"/>
        <v>1.4370000000000001</v>
      </c>
      <c r="U86" s="36" t="s">
        <v>84</v>
      </c>
      <c r="V86" s="20" t="s">
        <v>136</v>
      </c>
    </row>
    <row r="87" spans="1:22" ht="9" customHeight="1" x14ac:dyDescent="0.15">
      <c r="A87" s="4">
        <v>36</v>
      </c>
      <c r="B87" s="10">
        <v>44834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17" t="s">
        <v>3</v>
      </c>
      <c r="P87" s="37" t="s">
        <v>14</v>
      </c>
      <c r="Q87" s="13">
        <f>1437/1000</f>
        <v>1.4370000000000001</v>
      </c>
      <c r="R87" s="18" t="s">
        <v>11</v>
      </c>
      <c r="S87" s="33">
        <v>1</v>
      </c>
      <c r="T87" s="19">
        <f t="shared" si="4"/>
        <v>1.4370000000000001</v>
      </c>
      <c r="U87" s="36" t="s">
        <v>84</v>
      </c>
      <c r="V87" s="20" t="s">
        <v>137</v>
      </c>
    </row>
    <row r="88" spans="1:22" ht="9" customHeight="1" x14ac:dyDescent="0.15">
      <c r="A88" s="4">
        <v>37</v>
      </c>
      <c r="B88" s="10">
        <v>44834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17" t="s">
        <v>3</v>
      </c>
      <c r="P88" s="37" t="s">
        <v>14</v>
      </c>
      <c r="Q88" s="13">
        <f>790/1000</f>
        <v>0.79</v>
      </c>
      <c r="R88" s="18" t="s">
        <v>11</v>
      </c>
      <c r="S88" s="33">
        <v>1</v>
      </c>
      <c r="T88" s="19">
        <f t="shared" si="4"/>
        <v>0.79</v>
      </c>
      <c r="U88" s="36" t="s">
        <v>100</v>
      </c>
      <c r="V88" s="24" t="s">
        <v>101</v>
      </c>
    </row>
    <row r="89" spans="1:22" ht="9" customHeight="1" x14ac:dyDescent="0.15">
      <c r="A89" s="4">
        <v>38</v>
      </c>
      <c r="B89" s="10">
        <v>44834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17" t="s">
        <v>3</v>
      </c>
      <c r="P89" s="37" t="s">
        <v>14</v>
      </c>
      <c r="Q89" s="13">
        <f>92/1000</f>
        <v>9.1999999999999998E-2</v>
      </c>
      <c r="R89" s="18" t="s">
        <v>11</v>
      </c>
      <c r="S89" s="33">
        <v>1</v>
      </c>
      <c r="T89" s="19">
        <f t="shared" si="4"/>
        <v>9.1999999999999998E-2</v>
      </c>
      <c r="U89" s="36" t="s">
        <v>17</v>
      </c>
      <c r="V89" s="24" t="s">
        <v>104</v>
      </c>
    </row>
    <row r="90" spans="1:22" ht="9" customHeight="1" x14ac:dyDescent="0.15">
      <c r="A90" s="4">
        <v>39</v>
      </c>
      <c r="B90" s="10">
        <v>44834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17" t="s">
        <v>3</v>
      </c>
      <c r="P90" s="37" t="s">
        <v>14</v>
      </c>
      <c r="Q90" s="13">
        <f>8361.98/1000</f>
        <v>8.3619799999999991</v>
      </c>
      <c r="R90" s="18" t="s">
        <v>11</v>
      </c>
      <c r="S90" s="33">
        <v>1</v>
      </c>
      <c r="T90" s="19">
        <f t="shared" si="4"/>
        <v>8.3619799999999991</v>
      </c>
      <c r="U90" s="36" t="s">
        <v>17</v>
      </c>
      <c r="V90" s="24" t="s">
        <v>105</v>
      </c>
    </row>
    <row r="91" spans="1:22" ht="9" customHeight="1" x14ac:dyDescent="0.15">
      <c r="A91" s="4">
        <v>40</v>
      </c>
      <c r="B91" s="10">
        <v>44834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17" t="s">
        <v>3</v>
      </c>
      <c r="P91" s="37" t="s">
        <v>14</v>
      </c>
      <c r="Q91" s="13">
        <f>106.78/1000</f>
        <v>0.10678</v>
      </c>
      <c r="R91" s="18" t="s">
        <v>11</v>
      </c>
      <c r="S91" s="33">
        <v>1</v>
      </c>
      <c r="T91" s="19">
        <f t="shared" si="4"/>
        <v>0.10678</v>
      </c>
      <c r="U91" s="36" t="s">
        <v>17</v>
      </c>
      <c r="V91" s="24" t="s">
        <v>106</v>
      </c>
    </row>
    <row r="92" spans="1:22" ht="9" customHeight="1" x14ac:dyDescent="0.15">
      <c r="A92" s="4">
        <v>41</v>
      </c>
      <c r="B92" s="89">
        <v>44834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 t="s">
        <v>3</v>
      </c>
      <c r="P92" s="37" t="s">
        <v>14</v>
      </c>
      <c r="Q92" s="90">
        <f>379.95/1000</f>
        <v>0.37995000000000001</v>
      </c>
      <c r="R92" s="88" t="s">
        <v>11</v>
      </c>
      <c r="S92" s="91">
        <v>1</v>
      </c>
      <c r="T92" s="90">
        <f t="shared" si="4"/>
        <v>0.37995000000000001</v>
      </c>
      <c r="U92" s="88" t="s">
        <v>54</v>
      </c>
      <c r="V92" s="92" t="s">
        <v>108</v>
      </c>
    </row>
    <row r="93" spans="1:22" ht="9" customHeight="1" x14ac:dyDescent="0.15">
      <c r="A93" s="4">
        <v>42</v>
      </c>
      <c r="B93" s="21">
        <v>44834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7" t="s">
        <v>3</v>
      </c>
      <c r="P93" s="37" t="s">
        <v>14</v>
      </c>
      <c r="Q93" s="90">
        <f>127291.67/1000</f>
        <v>127.29167</v>
      </c>
      <c r="R93" s="88" t="s">
        <v>11</v>
      </c>
      <c r="S93" s="91">
        <v>1</v>
      </c>
      <c r="T93" s="90">
        <f t="shared" si="4"/>
        <v>127.29167</v>
      </c>
      <c r="U93" s="23" t="s">
        <v>109</v>
      </c>
      <c r="V93" s="92" t="s">
        <v>110</v>
      </c>
    </row>
    <row r="94" spans="1:22" ht="9" customHeight="1" x14ac:dyDescent="0.15">
      <c r="A94" s="4">
        <v>43</v>
      </c>
      <c r="B94" s="97">
        <v>44834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17" t="s">
        <v>3</v>
      </c>
      <c r="P94" s="96" t="s">
        <v>14</v>
      </c>
      <c r="Q94" s="90">
        <f>189/1000</f>
        <v>0.189</v>
      </c>
      <c r="R94" s="88" t="s">
        <v>11</v>
      </c>
      <c r="S94" s="91">
        <v>1</v>
      </c>
      <c r="T94" s="90">
        <f t="shared" si="4"/>
        <v>0.189</v>
      </c>
      <c r="U94" s="88" t="s">
        <v>50</v>
      </c>
      <c r="V94" s="92" t="s">
        <v>111</v>
      </c>
    </row>
    <row r="95" spans="1:22" ht="9" customHeight="1" x14ac:dyDescent="0.15">
      <c r="A95" s="4">
        <v>44</v>
      </c>
      <c r="B95" s="21">
        <v>44834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5" t="s">
        <v>3</v>
      </c>
      <c r="P95" s="23" t="s">
        <v>14</v>
      </c>
      <c r="Q95" s="90">
        <f>2226.32/1000</f>
        <v>2.2263200000000003</v>
      </c>
      <c r="R95" s="23" t="s">
        <v>11</v>
      </c>
      <c r="S95" s="9">
        <v>1</v>
      </c>
      <c r="T95" s="26">
        <f t="shared" si="4"/>
        <v>2.2263200000000003</v>
      </c>
      <c r="U95" s="99" t="s">
        <v>58</v>
      </c>
      <c r="V95" s="92" t="s">
        <v>113</v>
      </c>
    </row>
    <row r="96" spans="1:22" ht="9" customHeight="1" x14ac:dyDescent="0.15">
      <c r="A96" s="4">
        <v>45</v>
      </c>
      <c r="B96" s="21">
        <v>44834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5" t="s">
        <v>3</v>
      </c>
      <c r="P96" s="23" t="s">
        <v>14</v>
      </c>
      <c r="Q96" s="90">
        <f>2916.67/1000</f>
        <v>2.9166699999999999</v>
      </c>
      <c r="R96" s="23" t="s">
        <v>11</v>
      </c>
      <c r="S96" s="9">
        <v>1</v>
      </c>
      <c r="T96" s="26">
        <f t="shared" si="4"/>
        <v>2.9166699999999999</v>
      </c>
      <c r="U96" s="99" t="s">
        <v>52</v>
      </c>
      <c r="V96" s="92" t="s">
        <v>112</v>
      </c>
    </row>
    <row r="97" spans="1:22" ht="9" customHeight="1" x14ac:dyDescent="0.15">
      <c r="A97" s="4">
        <v>46</v>
      </c>
      <c r="B97" s="21">
        <v>44834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5" t="s">
        <v>3</v>
      </c>
      <c r="P97" s="23" t="s">
        <v>14</v>
      </c>
      <c r="Q97" s="90">
        <f>9710.87/1000</f>
        <v>9.7108700000000017</v>
      </c>
      <c r="R97" s="23" t="s">
        <v>11</v>
      </c>
      <c r="S97" s="9">
        <v>1</v>
      </c>
      <c r="T97" s="26">
        <f t="shared" si="4"/>
        <v>9.7108700000000017</v>
      </c>
      <c r="U97" s="99" t="s">
        <v>63</v>
      </c>
      <c r="V97" s="92" t="s">
        <v>116</v>
      </c>
    </row>
    <row r="98" spans="1:22" ht="9" customHeight="1" x14ac:dyDescent="0.15">
      <c r="A98" s="4">
        <v>47</v>
      </c>
      <c r="B98" s="21">
        <v>44834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5" t="s">
        <v>3</v>
      </c>
      <c r="P98" s="23" t="s">
        <v>14</v>
      </c>
      <c r="Q98" s="90">
        <f>7171.41/1000</f>
        <v>7.1714099999999998</v>
      </c>
      <c r="R98" s="23" t="s">
        <v>11</v>
      </c>
      <c r="S98" s="9">
        <v>1</v>
      </c>
      <c r="T98" s="26">
        <f t="shared" si="4"/>
        <v>7.1714099999999998</v>
      </c>
      <c r="U98" s="99" t="s">
        <v>117</v>
      </c>
      <c r="V98" s="92" t="s">
        <v>118</v>
      </c>
    </row>
    <row r="99" spans="1:22" ht="9" customHeight="1" x14ac:dyDescent="0.15">
      <c r="A99" s="4">
        <v>48</v>
      </c>
      <c r="B99" s="21">
        <v>44834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5" t="s">
        <v>3</v>
      </c>
      <c r="P99" s="23" t="s">
        <v>14</v>
      </c>
      <c r="Q99" s="90">
        <f>4896.31/1000</f>
        <v>4.8963100000000006</v>
      </c>
      <c r="R99" s="23" t="s">
        <v>11</v>
      </c>
      <c r="S99" s="9">
        <v>1</v>
      </c>
      <c r="T99" s="26">
        <f t="shared" si="4"/>
        <v>4.8963100000000006</v>
      </c>
      <c r="U99" s="99" t="s">
        <v>117</v>
      </c>
      <c r="V99" s="92" t="s">
        <v>119</v>
      </c>
    </row>
    <row r="100" spans="1:22" ht="9" customHeight="1" x14ac:dyDescent="0.15">
      <c r="A100" s="4">
        <v>49</v>
      </c>
      <c r="B100" s="21">
        <v>44834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5" t="s">
        <v>3</v>
      </c>
      <c r="P100" s="23" t="s">
        <v>14</v>
      </c>
      <c r="Q100" s="90">
        <f>1000/1000</f>
        <v>1</v>
      </c>
      <c r="R100" s="23" t="s">
        <v>11</v>
      </c>
      <c r="S100" s="9">
        <v>1</v>
      </c>
      <c r="T100" s="26">
        <f t="shared" si="4"/>
        <v>1</v>
      </c>
      <c r="U100" s="99" t="s">
        <v>128</v>
      </c>
      <c r="V100" s="92" t="s">
        <v>129</v>
      </c>
    </row>
    <row r="101" spans="1:22" ht="6.75" customHeight="1" x14ac:dyDescent="0.2">
      <c r="A101" s="104" t="s">
        <v>8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</row>
    <row r="102" spans="1:22" ht="6.75" customHeight="1" x14ac:dyDescent="0.15">
      <c r="A102" s="93">
        <v>1</v>
      </c>
      <c r="B102" s="94">
        <v>44820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42" t="s">
        <v>49</v>
      </c>
      <c r="P102" s="101" t="s">
        <v>53</v>
      </c>
      <c r="Q102" s="102">
        <f>4166.67/1000</f>
        <v>4.1666699999999999</v>
      </c>
      <c r="R102" s="98" t="s">
        <v>11</v>
      </c>
      <c r="S102" s="103">
        <v>1</v>
      </c>
      <c r="T102" s="102">
        <f t="shared" ref="T102" si="5">Q102*S102</f>
        <v>4.1666699999999999</v>
      </c>
      <c r="U102" s="98" t="s">
        <v>54</v>
      </c>
      <c r="V102" s="95" t="s">
        <v>138</v>
      </c>
    </row>
    <row r="103" spans="1:22" ht="6.75" customHeight="1" x14ac:dyDescent="0.15">
      <c r="A103" s="4">
        <v>2</v>
      </c>
      <c r="B103" s="10">
        <v>44834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2" t="s">
        <v>49</v>
      </c>
      <c r="P103" s="12" t="s">
        <v>53</v>
      </c>
      <c r="Q103" s="26">
        <f>10132.08/1000</f>
        <v>10.13208</v>
      </c>
      <c r="R103" s="23" t="s">
        <v>11</v>
      </c>
      <c r="S103" s="9">
        <v>1</v>
      </c>
      <c r="T103" s="26">
        <f t="shared" ref="T103" si="6">Q103*S103</f>
        <v>10.13208</v>
      </c>
      <c r="U103" s="23" t="s">
        <v>54</v>
      </c>
      <c r="V103" s="24" t="s">
        <v>107</v>
      </c>
    </row>
    <row r="104" spans="1:22" ht="6.75" customHeight="1" x14ac:dyDescent="0.15">
      <c r="A104" s="4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2"/>
      <c r="P104" s="12"/>
      <c r="Q104" s="13"/>
      <c r="R104" s="12"/>
      <c r="S104" s="6"/>
      <c r="T104" s="13"/>
      <c r="U104" s="12"/>
      <c r="V104" s="11"/>
    </row>
  </sheetData>
  <mergeCells count="36">
    <mergeCell ref="A101:V101"/>
    <mergeCell ref="A6:A10"/>
    <mergeCell ref="B6:B10"/>
    <mergeCell ref="C6:O6"/>
    <mergeCell ref="P6:P10"/>
    <mergeCell ref="Q6:Q10"/>
    <mergeCell ref="C7:M7"/>
    <mergeCell ref="N7:O8"/>
    <mergeCell ref="C8:L8"/>
    <mergeCell ref="M8:M10"/>
    <mergeCell ref="C9:E9"/>
    <mergeCell ref="F9:H9"/>
    <mergeCell ref="I9:J9"/>
    <mergeCell ref="K9:L9"/>
    <mergeCell ref="A51:V51"/>
    <mergeCell ref="A12:V12"/>
    <mergeCell ref="A1:V1"/>
    <mergeCell ref="A2:V2"/>
    <mergeCell ref="A5:V5"/>
    <mergeCell ref="N9:N10"/>
    <mergeCell ref="O9:O10"/>
    <mergeCell ref="R6:R10"/>
    <mergeCell ref="S6:S10"/>
    <mergeCell ref="T6:T10"/>
    <mergeCell ref="A3:V3"/>
    <mergeCell ref="A4:V4"/>
    <mergeCell ref="U6:U10"/>
    <mergeCell ref="V6:V10"/>
    <mergeCell ref="A23:V23"/>
    <mergeCell ref="A38:V38"/>
    <mergeCell ref="A43:V43"/>
    <mergeCell ref="A46:V46"/>
    <mergeCell ref="A15:V15"/>
    <mergeCell ref="A27:V27"/>
    <mergeCell ref="A29:V29"/>
    <mergeCell ref="A33:V3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&lt;CFD0C8CBCEC6C5CDC8C52031305FC4C5CAC0C1D0DC2E786C7378&gt;</dc:title>
  <dc:creator>konstantin</dc:creator>
  <cp:lastModifiedBy>stimu</cp:lastModifiedBy>
  <cp:lastPrinted>2021-02-09T07:25:55Z</cp:lastPrinted>
  <dcterms:created xsi:type="dcterms:W3CDTF">2021-02-04T07:54:12Z</dcterms:created>
  <dcterms:modified xsi:type="dcterms:W3CDTF">2022-10-12T09:06:49Z</dcterms:modified>
</cp:coreProperties>
</file>