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5"/>
  <workbookPr/>
  <mc:AlternateContent xmlns:mc="http://schemas.openxmlformats.org/markup-compatibility/2006">
    <mc:Choice Requires="x15">
      <x15ac:absPath xmlns:x15ac="http://schemas.microsoft.com/office/spreadsheetml/2010/11/ac" url="C:\Users\stimu\Desktop\Раскрытие на сайт\Год 2025\Раскрытие декабрь 2025г\"/>
    </mc:Choice>
  </mc:AlternateContent>
  <xr:revisionPtr revIDLastSave="0" documentId="13_ncr:1_{2A105097-1E7D-490A-8AD3-BA52DC6BA9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кабрь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T25" i="1" s="1"/>
  <c r="Q65" i="1"/>
  <c r="T65" i="1" s="1"/>
  <c r="Q67" i="1"/>
  <c r="T67" i="1" s="1"/>
  <c r="Q105" i="1"/>
  <c r="T105" i="1" s="1"/>
  <c r="Q104" i="1"/>
  <c r="T104" i="1" s="1"/>
  <c r="Q109" i="1"/>
  <c r="Q103" i="1"/>
  <c r="T103" i="1" s="1"/>
  <c r="Q102" i="1"/>
  <c r="T102" i="1" s="1"/>
  <c r="Q26" i="1"/>
  <c r="T26" i="1" s="1"/>
  <c r="Q66" i="1"/>
  <c r="T66" i="1" s="1"/>
  <c r="Q108" i="1"/>
  <c r="Q101" i="1"/>
  <c r="T101" i="1" s="1"/>
  <c r="Q100" i="1"/>
  <c r="T100" i="1" s="1"/>
  <c r="Q99" i="1"/>
  <c r="T99" i="1" s="1"/>
  <c r="Q98" i="1"/>
  <c r="T98" i="1" s="1"/>
  <c r="Q97" i="1"/>
  <c r="T97" i="1" s="1"/>
  <c r="Q96" i="1"/>
  <c r="T96" i="1" s="1"/>
  <c r="Q95" i="1"/>
  <c r="T95" i="1" s="1"/>
  <c r="Q92" i="1"/>
  <c r="T92" i="1" s="1"/>
  <c r="Q93" i="1"/>
  <c r="T93" i="1" s="1"/>
  <c r="Q94" i="1"/>
  <c r="T94" i="1" s="1"/>
  <c r="Q91" i="1"/>
  <c r="T91" i="1" s="1"/>
  <c r="Q90" i="1"/>
  <c r="T90" i="1" s="1"/>
  <c r="Q89" i="1"/>
  <c r="T89" i="1" s="1"/>
  <c r="Q88" i="1"/>
  <c r="T88" i="1" s="1"/>
  <c r="Q87" i="1"/>
  <c r="T87" i="1" s="1"/>
  <c r="Q86" i="1"/>
  <c r="T86" i="1" s="1"/>
  <c r="Q84" i="1"/>
  <c r="T84" i="1" s="1"/>
  <c r="Q85" i="1"/>
  <c r="T85" i="1" s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4" i="1"/>
  <c r="Q63" i="1"/>
  <c r="Q62" i="1"/>
  <c r="Q24" i="1"/>
  <c r="T24" i="1" s="1"/>
  <c r="Q61" i="1"/>
  <c r="Q23" i="1"/>
  <c r="T23" i="1" s="1"/>
  <c r="Q60" i="1"/>
  <c r="Q22" i="1"/>
  <c r="T22" i="1" s="1"/>
  <c r="Q21" i="1"/>
  <c r="T21" i="1" s="1"/>
  <c r="Q20" i="1"/>
  <c r="T20" i="1" s="1"/>
  <c r="Q19" i="1"/>
  <c r="T19" i="1" s="1"/>
  <c r="Q18" i="1"/>
  <c r="Q107" i="1" l="1"/>
  <c r="T107" i="1" s="1"/>
  <c r="Q17" i="1"/>
  <c r="T17" i="1" s="1"/>
  <c r="Q58" i="1"/>
  <c r="T58" i="1" s="1"/>
  <c r="Q57" i="1"/>
  <c r="T57" i="1" s="1"/>
  <c r="Q16" i="1"/>
  <c r="T16" i="1" s="1"/>
  <c r="T18" i="1"/>
  <c r="Q56" i="1"/>
  <c r="T83" i="1"/>
  <c r="T81" i="1"/>
  <c r="T80" i="1"/>
  <c r="T79" i="1"/>
  <c r="T78" i="1"/>
  <c r="T76" i="1"/>
  <c r="T75" i="1"/>
  <c r="T72" i="1"/>
  <c r="T109" i="1"/>
  <c r="T71" i="1"/>
  <c r="T70" i="1"/>
  <c r="T69" i="1"/>
  <c r="T68" i="1"/>
  <c r="T60" i="1"/>
  <c r="T61" i="1"/>
  <c r="T62" i="1"/>
  <c r="T64" i="1"/>
  <c r="Q59" i="1"/>
  <c r="T59" i="1" s="1"/>
  <c r="T82" i="1"/>
  <c r="T77" i="1"/>
  <c r="T108" i="1"/>
  <c r="T74" i="1" l="1"/>
  <c r="T56" i="1"/>
  <c r="T73" i="1" l="1"/>
  <c r="T63" i="1"/>
</calcChain>
</file>

<file path=xl/sharedStrings.xml><?xml version="1.0" encoding="utf-8"?>
<sst xmlns="http://schemas.openxmlformats.org/spreadsheetml/2006/main" count="352" uniqueCount="138">
  <si>
    <t>Форма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</si>
  <si>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ООО "Стимул"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</si>
  <si>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</si>
  <si>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</si>
  <si>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</si>
  <si>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</si>
  <si>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</si>
  <si>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</si>
  <si>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</si>
  <si>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</si>
  <si>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</si>
  <si>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</si>
  <si>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</si>
  <si>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</si>
  <si>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</si>
  <si>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</si>
  <si>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</si>
  <si>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</si>
  <si>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</si>
  <si>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закрытый конкурс</t>
  </si>
  <si>
    <t>открытый аукцион</t>
  </si>
  <si>
    <t>закрытый аукцион</t>
  </si>
  <si>
    <t>закрытый запрос котировок</t>
  </si>
  <si>
    <t>Приобретение электроэнергии</t>
  </si>
  <si>
    <t>Вспомогательные материалы</t>
  </si>
  <si>
    <t>Х</t>
  </si>
  <si>
    <t>Материалы</t>
  </si>
  <si>
    <t>Капитальный ремонт</t>
  </si>
  <si>
    <t>Приобретение оборудования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</si>
  <si>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</si>
  <si>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</si>
  <si>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</si>
  <si>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</si>
  <si>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</si>
  <si>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 xml:space="preserve">Услуги </t>
  </si>
  <si>
    <t>усл. ед.</t>
  </si>
  <si>
    <t>ГСМ</t>
  </si>
  <si>
    <t>ООО "Газпромнефть-Региональные продажи"</t>
  </si>
  <si>
    <t>Иное</t>
  </si>
  <si>
    <t>Неконкурентная закупка
закупка</t>
  </si>
  <si>
    <t>единственный поставщик (исполнитель, подрядчик)</t>
  </si>
  <si>
    <t>Иной способ, установленный положением о закупке</t>
  </si>
  <si>
    <t>закрытый запрос предложений</t>
  </si>
  <si>
    <t>запрос предложений в электронной форме</t>
  </si>
  <si>
    <t>запрос котировок в электронной форме</t>
  </si>
  <si>
    <t>аукцион в электронной форме</t>
  </si>
  <si>
    <t>конкурс в электронной форме</t>
  </si>
  <si>
    <t>Приложение № 10
к приказу ФАС России
от 08.12.2022 № 960/22</t>
  </si>
  <si>
    <t>ООО "Кассы Весы Сервис"</t>
  </si>
  <si>
    <t>ПАО "ВымпелКом"</t>
  </si>
  <si>
    <t>ООО "Рифт"</t>
  </si>
  <si>
    <t>ГАУ НСО "Издательский дом "Советская Сибирь"</t>
  </si>
  <si>
    <t>ООО "ВсеИнструменты.ру"</t>
  </si>
  <si>
    <t>за декабрь 2025 года</t>
  </si>
  <si>
    <t>Индивидуальный предприниматель Переверзина Кира Юрьевна</t>
  </si>
  <si>
    <t>№ 409 от 01.12.2025 г.</t>
  </si>
  <si>
    <t>ООО ТПК "СИБКОМПЛЕКТ"</t>
  </si>
  <si>
    <t>№ УТ-4020 от 01.11.2025 г.</t>
  </si>
  <si>
    <t>№ 411 от 02.12.2025 г.</t>
  </si>
  <si>
    <t>ООО "СИБИРСКИЙ ИНЖЕНЕРНЫЙ ЦЕНТР"</t>
  </si>
  <si>
    <t>№ 1875 от 05.12.2025 г.</t>
  </si>
  <si>
    <t>№ 7816716-НСК от 05.12.2025 г.</t>
  </si>
  <si>
    <t>№ АВ00000003714795 от 05.12.2025</t>
  </si>
  <si>
    <t>ООО "МЕТАЛЛ ПРЕСТИЖ"</t>
  </si>
  <si>
    <t>№ 3777 от 08.12.2025 г.</t>
  </si>
  <si>
    <t>№ 3774 от 08.12.2025 г.</t>
  </si>
  <si>
    <t>№ 3775 от 08.12.2025 г.</t>
  </si>
  <si>
    <t>ООО фирма "Вариант-А"</t>
  </si>
  <si>
    <t>ООО "ЛЕ МОНЛИД"</t>
  </si>
  <si>
    <t xml:space="preserve">№ 030/2025-0125759 от 10.12.2025 </t>
  </si>
  <si>
    <t>№ 12654 от 09.12.2025 г.</t>
  </si>
  <si>
    <t xml:space="preserve">№ 101167402959 от 10.12.2025 </t>
  </si>
  <si>
    <t>ООО "КОМПАНИЯ МЕТАЛЛ ПРОФИЛЬ ВОСТОК"</t>
  </si>
  <si>
    <t>№ 01/13/25/12/17-00005 от 17.12.2025 г.</t>
  </si>
  <si>
    <t>№ 6679 от 17.12.2025 г.</t>
  </si>
  <si>
    <t>№ 3918 от 19.12.2025 г.</t>
  </si>
  <si>
    <t>ООО "Компания Альбом54"</t>
  </si>
  <si>
    <t>№ 4947 от 18.12.2025 г.</t>
  </si>
  <si>
    <t>ООО "КРИПТО-СОФТ"</t>
  </si>
  <si>
    <t xml:space="preserve">№ 6924 от 23.12.2025 </t>
  </si>
  <si>
    <t>№ УТ-232 от 23.12.2025 г.</t>
  </si>
  <si>
    <t>ИП Коновалов Е.А.</t>
  </si>
  <si>
    <t>№ 68 от 31.12.2025 г.</t>
  </si>
  <si>
    <t>№ КВ-36706 от 31.12.2025 г.</t>
  </si>
  <si>
    <t>МКУ г. Новосибирска "Служба аварийно-спасательных работ и гражданской защиты"</t>
  </si>
  <si>
    <t>№ 0000-00000597 от 31.12.2025 г.</t>
  </si>
  <si>
    <t>№ 0000-00002209 от 31.12.2025 г.</t>
  </si>
  <si>
    <t>№ 0000-00002203 от 31.12.2025 г.</t>
  </si>
  <si>
    <t>№ 0000-00002226 от 31.12.2025 г.</t>
  </si>
  <si>
    <t>№ 0000-00002210 от 31.12.2025 г.</t>
  </si>
  <si>
    <t>№ 0000-00002224 от 31.12.2025 г.</t>
  </si>
  <si>
    <t>№ 0000-00002217 от 31.12.2025 г.</t>
  </si>
  <si>
    <t>№ 0000-00002221 от 31.12.2025 г.</t>
  </si>
  <si>
    <t>№ 0000-00002220 от 31.12.2025 г.</t>
  </si>
  <si>
    <t>№ 0000-00002213 от 31.12.2025 г.</t>
  </si>
  <si>
    <t>№ 0000-00002214 от 31.12.2025 г.</t>
  </si>
  <si>
    <t>№ 0000-00002218 от 31.12.2025 г.</t>
  </si>
  <si>
    <t>№ 0000-00002219 от 31.12.2025 г.</t>
  </si>
  <si>
    <t>№ 0000-00002230 от 31.12.2025 г.</t>
  </si>
  <si>
    <t>№ 0000-00002228 от 31.12.2025 г.</t>
  </si>
  <si>
    <t>№ 0000-00002227 от 31.12.2025 г.</t>
  </si>
  <si>
    <t>№ 0000-00002229 от 31.12.2025 г.</t>
  </si>
  <si>
    <t>№ 0000-00002222 от 31.12.2025 г.</t>
  </si>
  <si>
    <t>№ 0000-00002211 от 31.12.2025 г.</t>
  </si>
  <si>
    <t>№ 0000-00002225 от 31.12.2025 г.</t>
  </si>
  <si>
    <t>№ 0000-00002212 от 31.12.2025 г.</t>
  </si>
  <si>
    <t>№ 0000-00002215 от 31.12.2025 г.</t>
  </si>
  <si>
    <t>№ 0000-00002216 от 31.12.2025 г.</t>
  </si>
  <si>
    <t>№ 0000-00002207 от 31.12.2025 г.</t>
  </si>
  <si>
    <t>№ 0000-00002223 от 31.12.2025 г.</t>
  </si>
  <si>
    <t>№ 0000-00002208 от 31.12.2025 г.</t>
  </si>
  <si>
    <t>ПАО "МегаФон"</t>
  </si>
  <si>
    <t>№ 21137465490/700 от 31.12.2025 г.</t>
  </si>
  <si>
    <t>ПАО "Ростелеком"</t>
  </si>
  <si>
    <t>№ 640.00221047-1/01609 от 31.12.2025</t>
  </si>
  <si>
    <t>№ 640.00037548-2/01609 от 31.12.2025</t>
  </si>
  <si>
    <t>№ 640.00079325-70/01609 от 31.12.2025</t>
  </si>
  <si>
    <t>ООО "Бегет"</t>
  </si>
  <si>
    <t>№ 21536648 от 31.12.2025</t>
  </si>
  <si>
    <t>№ 21536648/П от 31.12.2025</t>
  </si>
  <si>
    <t>ООО предприятие "Стройкерамика"</t>
  </si>
  <si>
    <t>№ СО-011633 от 29.12.2025 г.</t>
  </si>
  <si>
    <t>ООО "Сибирская Газовая Компания"</t>
  </si>
  <si>
    <t>№ 3653 от 30.12.2025 г.</t>
  </si>
  <si>
    <t>АО "Трансервис"</t>
  </si>
  <si>
    <t>№ 127 от 31.12.2025 г.</t>
  </si>
  <si>
    <t>№ CSR0000001705016 от 31.12.2025 г.</t>
  </si>
  <si>
    <t>№ АВ00000003777114 от 16.12.2025</t>
  </si>
  <si>
    <t>ООО "Газпром межрегионгаз Новосибирск"</t>
  </si>
  <si>
    <t>№ 0100056136 от 31.12.2025 г.</t>
  </si>
  <si>
    <t>№ 0100056135 от 31.12.2025 г.</t>
  </si>
  <si>
    <t xml:space="preserve">№ 458 от 29.12.2025 </t>
  </si>
  <si>
    <t>ИП Черников Максим Александрович</t>
  </si>
  <si>
    <t>№ 167 от 26.12.2025 г.</t>
  </si>
  <si>
    <t>АО "ТД "Электротехмонтаж"</t>
  </si>
  <si>
    <t xml:space="preserve">№ 601/13414839-2 от 29.12.2025 </t>
  </si>
  <si>
    <t>№ 5992 от 13.12.2025 г.</t>
  </si>
  <si>
    <t xml:space="preserve">№ CSR0000001771288 от 31.12.2025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</si>
</sst>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sz val="4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sz val="4.5"/>
      <name val="Times New Roman"/>
      <family val="1"/>
      <charset val="204"/>
    </font>
    <font>
      <b/>
      <sz val="4.5"/>
      <color rgb="FF000000"/>
      <name val="Times New Roman"/>
      <family val="1"/>
      <charset val="204"/>
    </font>
    <font>
      <b/>
      <sz val="4.5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1" fontId="1" fillId="0" borderId="12" xfId="0" applyNumberFormat="1" applyFont="1" applyBorder="1" applyAlignment="1">
      <alignment horizontal="left" vertical="top" indent="2" shrinkToFit="1"/>
    </xf>
    <xf numFmtId="1" fontId="1" fillId="0" borderId="12" xfId="0" applyNumberFormat="1" applyFont="1" applyBorder="1" applyAlignment="1">
      <alignment horizontal="right" vertical="top" indent="1" shrinkToFit="1"/>
    </xf>
    <xf numFmtId="1" fontId="1" fillId="0" borderId="16" xfId="0" applyNumberFormat="1" applyFont="1" applyBorder="1" applyAlignment="1">
      <alignment horizontal="center" vertical="top" shrinkToFit="1"/>
    </xf>
    <xf numFmtId="1" fontId="1" fillId="0" borderId="16" xfId="0" applyNumberFormat="1" applyFont="1" applyBorder="1" applyAlignment="1">
      <alignment horizontal="left" vertical="top" indent="2" shrinkToFit="1"/>
    </xf>
    <xf numFmtId="1" fontId="1" fillId="0" borderId="16" xfId="0" applyNumberFormat="1" applyFont="1" applyBorder="1" applyAlignment="1">
      <alignment horizontal="right" vertical="top" inden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top" wrapText="1"/>
    </xf>
    <xf numFmtId="2" fontId="1" fillId="0" borderId="12" xfId="0" applyNumberFormat="1" applyFont="1" applyBorder="1" applyAlignment="1">
      <alignment horizontal="left" vertical="top" indent="2" shrinkToFit="1"/>
    </xf>
    <xf numFmtId="0" fontId="3" fillId="0" borderId="16" xfId="0" applyFont="1" applyBorder="1" applyAlignment="1">
      <alignment vertical="center" wrapText="1"/>
    </xf>
    <xf numFmtId="1" fontId="1" fillId="0" borderId="16" xfId="0" applyNumberFormat="1" applyFont="1" applyBorder="1" applyAlignment="1">
      <alignment horizontal="left" vertical="top" shrinkToFit="1"/>
    </xf>
    <xf numFmtId="164" fontId="1" fillId="0" borderId="16" xfId="0" applyNumberFormat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2" fontId="1" fillId="0" borderId="16" xfId="0" applyNumberFormat="1" applyFont="1" applyBorder="1" applyAlignment="1">
      <alignment horizontal="left" vertical="top" indent="2" shrinkToFit="1"/>
    </xf>
    <xf numFmtId="164" fontId="1" fillId="0" borderId="1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1" fontId="1" fillId="0" borderId="12" xfId="0" applyNumberFormat="1" applyFont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1" fontId="1" fillId="2" borderId="16" xfId="0" applyNumberFormat="1" applyFont="1" applyFill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center" vertical="center" shrinkToFit="1"/>
    </xf>
    <xf numFmtId="164" fontId="1" fillId="2" borderId="23" xfId="0" applyNumberFormat="1" applyFont="1" applyFill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1" fontId="1" fillId="0" borderId="24" xfId="0" applyNumberFormat="1" applyFont="1" applyBorder="1" applyAlignment="1">
      <alignment horizontal="right" vertical="top" indent="1" shrinkToFit="1"/>
    </xf>
    <xf numFmtId="2" fontId="1" fillId="0" borderId="20" xfId="0" applyNumberFormat="1" applyFont="1" applyBorder="1" applyAlignment="1">
      <alignment horizontal="left" vertical="top" indent="2" shrinkToFit="1"/>
    </xf>
    <xf numFmtId="0" fontId="3" fillId="0" borderId="6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top" wrapText="1"/>
    </xf>
    <xf numFmtId="14" fontId="3" fillId="0" borderId="1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4" fontId="3" fillId="0" borderId="19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left" vertical="top" indent="2" shrinkToFi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indent="2" shrinkToFit="1"/>
    </xf>
    <xf numFmtId="1" fontId="1" fillId="2" borderId="8" xfId="0" applyNumberFormat="1" applyFont="1" applyFill="1" applyBorder="1" applyAlignment="1">
      <alignment horizontal="left" vertical="top" shrinkToFit="1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shrinkToFit="1"/>
    </xf>
    <xf numFmtId="1" fontId="4" fillId="0" borderId="21" xfId="0" applyNumberFormat="1" applyFont="1" applyBorder="1" applyAlignment="1">
      <alignment horizontal="left" vertical="top" shrinkToFit="1"/>
    </xf>
    <xf numFmtId="1" fontId="4" fillId="0" borderId="22" xfId="0" applyNumberFormat="1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4" xfId="0" applyNumberFormat="1" applyFont="1" applyBorder="1" applyAlignment="1">
      <alignment horizontal="left" vertical="top" shrinkToFit="1"/>
    </xf>
    <xf numFmtId="1" fontId="4" fillId="0" borderId="15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9"/>
  <sheetViews>
    <sheetView tabSelected="1" topLeftCell="A36" workbookViewId="0">
      <selection activeCell="AC91" sqref="AC91"/>
    </sheetView>
  </sheetViews>
  <sheetFormatPr defaultRowHeight="15" x14ac:dyDescent="0.25"/>
  <cols>
    <col min="1" max="1" width="2.140625" style="1" customWidth="1"/>
    <col min="2" max="2" width="5.85546875" style="1" customWidth="1"/>
    <col min="3" max="10" width="4.42578125" style="1" customWidth="1"/>
    <col min="11" max="11" width="4.5703125" style="1" customWidth="1"/>
    <col min="12" max="15" width="4.42578125" style="1" customWidth="1"/>
    <col min="16" max="16" width="21.7109375" style="1" customWidth="1"/>
    <col min="17" max="17" width="8.7109375" style="1" customWidth="1"/>
    <col min="18" max="18" width="8.42578125" style="1" customWidth="1"/>
    <col min="19" max="19" width="5.28515625" style="1" customWidth="1"/>
    <col min="20" max="20" width="8.7109375" style="1" customWidth="1"/>
    <col min="21" max="21" width="18.85546875" style="1" customWidth="1"/>
    <col min="22" max="22" width="12" style="1" customWidth="1"/>
    <col min="23" max="16384" width="9.140625" style="1"/>
  </cols>
  <sheetData>
    <row r="1" spans="1:52" ht="41.25" customHeight="1" x14ac:dyDescent="0.25">
      <c r="A1" s="97" t="s">
        <v>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52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52" ht="33.75" customHeight="1" x14ac:dyDescent="0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100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52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1:52" ht="6.75" customHeight="1" x14ac:dyDescent="0.25">
      <c r="A6" s="82" t="s">
        <v>2</v>
      </c>
      <c r="B6" s="82" t="s">
        <v>3</v>
      </c>
      <c r="C6" s="89" t="s">
        <v>4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  <c r="P6" s="85" t="s">
        <v>5</v>
      </c>
      <c r="Q6" s="85" t="s">
        <v>6</v>
      </c>
      <c r="R6" s="82" t="s">
        <v>7</v>
      </c>
      <c r="S6" s="85" t="s">
        <v>8</v>
      </c>
      <c r="T6" s="82" t="s">
        <v>9</v>
      </c>
      <c r="U6" s="77" t="s">
        <v>10</v>
      </c>
      <c r="V6" s="77" t="s">
        <v>11</v>
      </c>
    </row>
    <row r="7" spans="1:52" ht="6.75" customHeight="1" x14ac:dyDescent="0.25">
      <c r="A7" s="83"/>
      <c r="B7" s="83"/>
      <c r="C7" s="89" t="s">
        <v>12</v>
      </c>
      <c r="D7" s="90"/>
      <c r="E7" s="90"/>
      <c r="F7" s="90"/>
      <c r="G7" s="90"/>
      <c r="H7" s="90"/>
      <c r="I7" s="90"/>
      <c r="J7" s="90"/>
      <c r="K7" s="90"/>
      <c r="L7" s="90"/>
      <c r="M7" s="91"/>
      <c r="N7" s="92" t="s">
        <v>39</v>
      </c>
      <c r="O7" s="93"/>
      <c r="P7" s="86"/>
      <c r="Q7" s="86"/>
      <c r="R7" s="83"/>
      <c r="S7" s="86"/>
      <c r="T7" s="83"/>
      <c r="U7" s="88"/>
      <c r="V7" s="88"/>
    </row>
    <row r="8" spans="1:52" ht="6.75" customHeight="1" x14ac:dyDescent="0.25">
      <c r="A8" s="83"/>
      <c r="B8" s="83"/>
      <c r="C8" s="89" t="s">
        <v>13</v>
      </c>
      <c r="D8" s="90"/>
      <c r="E8" s="90"/>
      <c r="F8" s="90"/>
      <c r="G8" s="90"/>
      <c r="H8" s="90"/>
      <c r="I8" s="90"/>
      <c r="J8" s="90"/>
      <c r="K8" s="90"/>
      <c r="L8" s="91"/>
      <c r="M8" s="75" t="s">
        <v>41</v>
      </c>
      <c r="N8" s="94"/>
      <c r="O8" s="95"/>
      <c r="P8" s="86"/>
      <c r="Q8" s="86"/>
      <c r="R8" s="83"/>
      <c r="S8" s="86"/>
      <c r="T8" s="83"/>
      <c r="U8" s="88"/>
      <c r="V8" s="88"/>
    </row>
    <row r="9" spans="1:52" ht="15.2" customHeight="1" x14ac:dyDescent="0.25">
      <c r="A9" s="83"/>
      <c r="B9" s="83"/>
      <c r="C9" s="70" t="s">
        <v>14</v>
      </c>
      <c r="D9" s="71"/>
      <c r="E9" s="72"/>
      <c r="F9" s="70" t="s">
        <v>15</v>
      </c>
      <c r="G9" s="71"/>
      <c r="H9" s="72"/>
      <c r="I9" s="73" t="s">
        <v>16</v>
      </c>
      <c r="J9" s="74"/>
      <c r="K9" s="73" t="s">
        <v>17</v>
      </c>
      <c r="L9" s="74"/>
      <c r="M9" s="96"/>
      <c r="N9" s="75" t="s">
        <v>40</v>
      </c>
      <c r="O9" s="77" t="s">
        <v>38</v>
      </c>
      <c r="P9" s="86"/>
      <c r="Q9" s="86"/>
      <c r="R9" s="83"/>
      <c r="S9" s="86"/>
      <c r="T9" s="83"/>
      <c r="U9" s="88"/>
      <c r="V9" s="88"/>
    </row>
    <row r="10" spans="1:52" ht="45.75" customHeight="1" x14ac:dyDescent="0.25">
      <c r="A10" s="84"/>
      <c r="B10" s="84"/>
      <c r="C10" s="3" t="s">
        <v>18</v>
      </c>
      <c r="D10" s="3" t="s">
        <v>46</v>
      </c>
      <c r="E10" s="3" t="s">
        <v>19</v>
      </c>
      <c r="F10" s="3" t="s">
        <v>20</v>
      </c>
      <c r="G10" s="3" t="s">
        <v>45</v>
      </c>
      <c r="H10" s="3" t="s">
        <v>21</v>
      </c>
      <c r="I10" s="4" t="s">
        <v>44</v>
      </c>
      <c r="J10" s="5" t="s">
        <v>22</v>
      </c>
      <c r="K10" s="4" t="s">
        <v>43</v>
      </c>
      <c r="L10" s="4" t="s">
        <v>42</v>
      </c>
      <c r="M10" s="76"/>
      <c r="N10" s="76"/>
      <c r="O10" s="78"/>
      <c r="P10" s="87"/>
      <c r="Q10" s="87"/>
      <c r="R10" s="84"/>
      <c r="S10" s="87"/>
      <c r="T10" s="84"/>
      <c r="U10" s="78"/>
      <c r="V10" s="78"/>
    </row>
    <row r="11" spans="1:52" ht="6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7">
        <v>17</v>
      </c>
      <c r="R11" s="6">
        <v>18</v>
      </c>
      <c r="S11" s="8">
        <v>19</v>
      </c>
      <c r="T11" s="7">
        <v>20</v>
      </c>
      <c r="U11" s="6">
        <v>21</v>
      </c>
      <c r="V11" s="6">
        <v>22</v>
      </c>
    </row>
    <row r="12" spans="1:52" ht="6.75" customHeight="1" x14ac:dyDescent="0.25">
      <c r="A12" s="79" t="s">
        <v>23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1"/>
    </row>
    <row r="13" spans="1:52" ht="6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11"/>
      <c r="T13" s="10"/>
      <c r="U13" s="9"/>
      <c r="V13" s="9"/>
    </row>
    <row r="14" spans="1:52" ht="6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11"/>
      <c r="T14" s="10"/>
      <c r="U14" s="9"/>
      <c r="V14" s="9"/>
    </row>
    <row r="15" spans="1:52" ht="6.75" customHeight="1" x14ac:dyDescent="0.25">
      <c r="A15" s="61" t="s">
        <v>24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3"/>
    </row>
    <row r="16" spans="1:52" ht="6.75" customHeight="1" x14ac:dyDescent="0.25">
      <c r="A16" s="21">
        <v>1</v>
      </c>
      <c r="B16" s="45">
        <v>45992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20" t="s">
        <v>25</v>
      </c>
      <c r="P16" s="21" t="s">
        <v>26</v>
      </c>
      <c r="Q16" s="22">
        <f>12750/1000</f>
        <v>12.75</v>
      </c>
      <c r="R16" s="44"/>
      <c r="S16" s="44"/>
      <c r="T16" s="22">
        <f t="shared" ref="T16:T26" si="0">Q16</f>
        <v>12.75</v>
      </c>
      <c r="U16" s="21" t="s">
        <v>56</v>
      </c>
      <c r="V16" s="16" t="s">
        <v>57</v>
      </c>
    </row>
    <row r="17" spans="1:22" ht="6.75" customHeight="1" x14ac:dyDescent="0.25">
      <c r="A17" s="21">
        <v>2</v>
      </c>
      <c r="B17" s="45">
        <v>45996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42" t="s">
        <v>25</v>
      </c>
      <c r="P17" s="48" t="s">
        <v>26</v>
      </c>
      <c r="Q17" s="49">
        <f>8942.5/1000</f>
        <v>8.9425000000000008</v>
      </c>
      <c r="R17" s="21"/>
      <c r="S17" s="21"/>
      <c r="T17" s="49">
        <f t="shared" si="0"/>
        <v>8.9425000000000008</v>
      </c>
      <c r="U17" s="46" t="s">
        <v>52</v>
      </c>
      <c r="V17" s="43" t="s">
        <v>61</v>
      </c>
    </row>
    <row r="18" spans="1:22" ht="6.75" customHeight="1" x14ac:dyDescent="0.25">
      <c r="A18" s="21">
        <v>3</v>
      </c>
      <c r="B18" s="47">
        <v>45999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50"/>
      <c r="O18" s="20" t="s">
        <v>25</v>
      </c>
      <c r="P18" s="21" t="s">
        <v>26</v>
      </c>
      <c r="Q18" s="22">
        <f>116975/1000</f>
        <v>116.97499999999999</v>
      </c>
      <c r="R18" s="53"/>
      <c r="S18" s="50"/>
      <c r="T18" s="22">
        <f t="shared" si="0"/>
        <v>116.97499999999999</v>
      </c>
      <c r="U18" s="21" t="s">
        <v>63</v>
      </c>
      <c r="V18" s="16" t="s">
        <v>64</v>
      </c>
    </row>
    <row r="19" spans="1:22" ht="6.75" customHeight="1" x14ac:dyDescent="0.25">
      <c r="A19" s="21">
        <v>4</v>
      </c>
      <c r="B19" s="45">
        <v>45999</v>
      </c>
      <c r="C19" s="5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51"/>
      <c r="O19" s="20" t="s">
        <v>25</v>
      </c>
      <c r="P19" s="21" t="s">
        <v>26</v>
      </c>
      <c r="Q19" s="22">
        <f>779900.01/1000</f>
        <v>779.90001000000007</v>
      </c>
      <c r="R19" s="52"/>
      <c r="S19" s="51"/>
      <c r="T19" s="22">
        <f t="shared" si="0"/>
        <v>779.90001000000007</v>
      </c>
      <c r="U19" s="21" t="s">
        <v>63</v>
      </c>
      <c r="V19" s="16" t="s">
        <v>66</v>
      </c>
    </row>
    <row r="20" spans="1:22" ht="6.75" customHeight="1" x14ac:dyDescent="0.25">
      <c r="A20" s="21">
        <v>5</v>
      </c>
      <c r="B20" s="45">
        <v>45999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 t="s">
        <v>25</v>
      </c>
      <c r="P20" s="21" t="s">
        <v>26</v>
      </c>
      <c r="Q20" s="22">
        <f>304037.08/1000</f>
        <v>304.03708</v>
      </c>
      <c r="R20" s="21"/>
      <c r="S20" s="21"/>
      <c r="T20" s="22">
        <f t="shared" si="0"/>
        <v>304.03708</v>
      </c>
      <c r="U20" s="21" t="s">
        <v>63</v>
      </c>
      <c r="V20" s="16" t="s">
        <v>65</v>
      </c>
    </row>
    <row r="21" spans="1:22" ht="6.75" customHeight="1" x14ac:dyDescent="0.25">
      <c r="A21" s="21">
        <v>6</v>
      </c>
      <c r="B21" s="45">
        <v>46000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 t="s">
        <v>25</v>
      </c>
      <c r="P21" s="21" t="s">
        <v>26</v>
      </c>
      <c r="Q21" s="22">
        <f>118.15/1000</f>
        <v>0.11815000000000001</v>
      </c>
      <c r="R21" s="21"/>
      <c r="S21" s="21"/>
      <c r="T21" s="22">
        <f t="shared" si="0"/>
        <v>0.11815000000000001</v>
      </c>
      <c r="U21" s="21" t="s">
        <v>67</v>
      </c>
      <c r="V21" s="16" t="s">
        <v>70</v>
      </c>
    </row>
    <row r="22" spans="1:22" ht="6.75" customHeight="1" x14ac:dyDescent="0.25">
      <c r="A22" s="21">
        <v>7</v>
      </c>
      <c r="B22" s="45">
        <v>46001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 t="s">
        <v>25</v>
      </c>
      <c r="P22" s="21" t="s">
        <v>26</v>
      </c>
      <c r="Q22" s="22">
        <f>31750/1000</f>
        <v>31.75</v>
      </c>
      <c r="R22" s="21"/>
      <c r="S22" s="21"/>
      <c r="T22" s="22">
        <f t="shared" si="0"/>
        <v>31.75</v>
      </c>
      <c r="U22" s="21" t="s">
        <v>68</v>
      </c>
      <c r="V22" s="16" t="s">
        <v>69</v>
      </c>
    </row>
    <row r="23" spans="1:22" ht="6.75" customHeight="1" x14ac:dyDescent="0.25">
      <c r="A23" s="21">
        <v>8</v>
      </c>
      <c r="B23" s="45">
        <v>46008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 t="s">
        <v>25</v>
      </c>
      <c r="P23" s="21" t="s">
        <v>26</v>
      </c>
      <c r="Q23" s="22">
        <f>376132.14/1000</f>
        <v>376.13213999999999</v>
      </c>
      <c r="R23" s="21"/>
      <c r="S23" s="21"/>
      <c r="T23" s="22">
        <f t="shared" si="0"/>
        <v>376.13213999999999</v>
      </c>
      <c r="U23" s="21" t="s">
        <v>72</v>
      </c>
      <c r="V23" s="16" t="s">
        <v>73</v>
      </c>
    </row>
    <row r="24" spans="1:22" ht="6.75" customHeight="1" x14ac:dyDescent="0.25">
      <c r="A24" s="21">
        <v>9</v>
      </c>
      <c r="B24" s="45">
        <v>46010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0" t="s">
        <v>25</v>
      </c>
      <c r="P24" s="21" t="s">
        <v>26</v>
      </c>
      <c r="Q24" s="22">
        <f>619883.34/1000</f>
        <v>619.88333999999998</v>
      </c>
      <c r="R24" s="21"/>
      <c r="S24" s="21"/>
      <c r="T24" s="22">
        <f t="shared" si="0"/>
        <v>619.88333999999998</v>
      </c>
      <c r="U24" s="21" t="s">
        <v>63</v>
      </c>
      <c r="V24" s="16" t="s">
        <v>75</v>
      </c>
    </row>
    <row r="25" spans="1:22" ht="6.75" customHeight="1" x14ac:dyDescent="0.25">
      <c r="A25" s="21">
        <v>10</v>
      </c>
      <c r="B25" s="45">
        <v>46020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0" t="s">
        <v>25</v>
      </c>
      <c r="P25" s="21" t="s">
        <v>26</v>
      </c>
      <c r="Q25" s="22">
        <f>32409.85/1000</f>
        <v>32.409849999999999</v>
      </c>
      <c r="R25" s="21"/>
      <c r="S25" s="21"/>
      <c r="T25" s="22">
        <f t="shared" si="0"/>
        <v>32.409849999999999</v>
      </c>
      <c r="U25" s="21" t="s">
        <v>134</v>
      </c>
      <c r="V25" s="16" t="s">
        <v>135</v>
      </c>
    </row>
    <row r="26" spans="1:22" ht="6.75" customHeight="1" x14ac:dyDescent="0.25">
      <c r="A26" s="21">
        <v>11</v>
      </c>
      <c r="B26" s="45">
        <v>46021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0" t="s">
        <v>25</v>
      </c>
      <c r="P26" s="21" t="s">
        <v>26</v>
      </c>
      <c r="Q26" s="22">
        <f>850/1000</f>
        <v>0.85</v>
      </c>
      <c r="R26" s="21"/>
      <c r="S26" s="21"/>
      <c r="T26" s="22">
        <f t="shared" si="0"/>
        <v>0.85</v>
      </c>
      <c r="U26" s="21" t="s">
        <v>122</v>
      </c>
      <c r="V26" s="16" t="s">
        <v>123</v>
      </c>
    </row>
    <row r="27" spans="1:22" ht="6.75" customHeight="1" x14ac:dyDescent="0.25">
      <c r="A27" s="64" t="s">
        <v>27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6"/>
    </row>
    <row r="28" spans="1:22" ht="6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6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6.75" customHeight="1" x14ac:dyDescent="0.15">
      <c r="A30" s="9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  <c r="P30" s="21"/>
      <c r="Q30" s="22"/>
      <c r="R30" s="19"/>
      <c r="S30" s="19"/>
      <c r="T30" s="22"/>
      <c r="U30" s="21"/>
      <c r="V30" s="21"/>
    </row>
    <row r="31" spans="1:22" ht="6.75" customHeight="1" x14ac:dyDescent="0.25">
      <c r="A31" s="67" t="s">
        <v>28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9"/>
    </row>
    <row r="32" spans="1:22" ht="6.75" customHeight="1" x14ac:dyDescent="0.15">
      <c r="A32" s="35"/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0"/>
      <c r="P32" s="14"/>
      <c r="Q32" s="15"/>
      <c r="R32" s="13"/>
      <c r="S32" s="13"/>
      <c r="T32" s="15"/>
      <c r="U32" s="14"/>
      <c r="V32" s="16"/>
    </row>
    <row r="33" spans="1:22" ht="6.75" customHeight="1" x14ac:dyDescent="0.25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9"/>
    </row>
    <row r="34" spans="1:22" ht="5.25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5.25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ht="5.25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6.75" customHeight="1" x14ac:dyDescent="0.25">
      <c r="A37" s="61" t="s">
        <v>29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3"/>
    </row>
    <row r="38" spans="1:22" ht="5.25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ht="5.25" customHeight="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ht="5.25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5.2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6.75" customHeight="1" x14ac:dyDescent="0.25">
      <c r="A42" s="57" t="s">
        <v>30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9"/>
    </row>
    <row r="43" spans="1:22" ht="6.75" customHeight="1" x14ac:dyDescent="0.25">
      <c r="A43" s="6"/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4"/>
      <c r="P43" s="14"/>
      <c r="Q43" s="15"/>
      <c r="R43" s="14"/>
      <c r="S43" s="8"/>
      <c r="T43" s="15"/>
      <c r="U43" s="29"/>
      <c r="V43" s="14"/>
    </row>
    <row r="44" spans="1:22" ht="6.75" customHeight="1" x14ac:dyDescent="0.15">
      <c r="A44" s="6"/>
      <c r="B44" s="27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4"/>
      <c r="P44" s="14"/>
      <c r="Q44" s="15"/>
      <c r="R44" s="14"/>
      <c r="S44" s="8"/>
      <c r="T44" s="15"/>
      <c r="U44" s="14"/>
      <c r="V44" s="14"/>
    </row>
    <row r="45" spans="1:22" ht="5.25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5.25" customHeight="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6.75" customHeight="1" x14ac:dyDescent="0.25">
      <c r="A47" s="57" t="s">
        <v>31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9"/>
    </row>
    <row r="48" spans="1:22" ht="5.2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5.2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6.75" customHeight="1" x14ac:dyDescent="0.25">
      <c r="A50" s="57" t="s">
        <v>32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9"/>
    </row>
    <row r="51" spans="1:22" ht="6.75" customHeight="1" x14ac:dyDescent="0.15">
      <c r="A51" s="6"/>
      <c r="B51" s="27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4"/>
      <c r="P51" s="14"/>
      <c r="Q51" s="15"/>
      <c r="R51" s="14"/>
      <c r="S51" s="8"/>
      <c r="T51" s="15"/>
      <c r="U51" s="14"/>
      <c r="V51" s="30"/>
    </row>
    <row r="52" spans="1:22" ht="5.25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5.2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5.25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6.75" customHeight="1" x14ac:dyDescent="0.25">
      <c r="A55" s="57" t="s">
        <v>33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9"/>
    </row>
    <row r="56" spans="1:22" ht="8.25" customHeight="1" x14ac:dyDescent="0.15">
      <c r="A56" s="6">
        <v>1</v>
      </c>
      <c r="B56" s="12">
        <v>45992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4" t="s">
        <v>25</v>
      </c>
      <c r="P56" s="14" t="s">
        <v>34</v>
      </c>
      <c r="Q56" s="15">
        <f>14950/1000</f>
        <v>14.95</v>
      </c>
      <c r="R56" s="14" t="s">
        <v>35</v>
      </c>
      <c r="S56" s="8">
        <v>1</v>
      </c>
      <c r="T56" s="15">
        <f t="shared" ref="T56:T58" si="1">Q56*S56</f>
        <v>14.95</v>
      </c>
      <c r="U56" s="31" t="s">
        <v>54</v>
      </c>
      <c r="V56" s="32" t="s">
        <v>55</v>
      </c>
    </row>
    <row r="57" spans="1:22" ht="8.25" customHeight="1" x14ac:dyDescent="0.15">
      <c r="A57" s="6">
        <v>2</v>
      </c>
      <c r="B57" s="12">
        <v>45993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4" t="s">
        <v>25</v>
      </c>
      <c r="P57" s="14" t="s">
        <v>34</v>
      </c>
      <c r="Q57" s="15">
        <f>20700/1000</f>
        <v>20.7</v>
      </c>
      <c r="R57" s="14" t="s">
        <v>35</v>
      </c>
      <c r="S57" s="8">
        <v>1</v>
      </c>
      <c r="T57" s="15">
        <f t="shared" si="1"/>
        <v>20.7</v>
      </c>
      <c r="U57" s="31" t="s">
        <v>54</v>
      </c>
      <c r="V57" s="32" t="s">
        <v>58</v>
      </c>
    </row>
    <row r="58" spans="1:22" ht="8.25" customHeight="1" x14ac:dyDescent="0.15">
      <c r="A58" s="6">
        <v>3</v>
      </c>
      <c r="B58" s="12">
        <v>45996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" t="s">
        <v>25</v>
      </c>
      <c r="P58" s="14" t="s">
        <v>34</v>
      </c>
      <c r="Q58" s="15">
        <f>2416.67/1000</f>
        <v>2.4166699999999999</v>
      </c>
      <c r="R58" s="14" t="s">
        <v>35</v>
      </c>
      <c r="S58" s="8">
        <v>1</v>
      </c>
      <c r="T58" s="15">
        <f t="shared" si="1"/>
        <v>2.4166699999999999</v>
      </c>
      <c r="U58" s="31" t="s">
        <v>59</v>
      </c>
      <c r="V58" s="32" t="s">
        <v>60</v>
      </c>
    </row>
    <row r="59" spans="1:22" ht="8.25" customHeight="1" x14ac:dyDescent="0.15">
      <c r="A59" s="6">
        <v>4</v>
      </c>
      <c r="B59" s="12">
        <v>45999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4" t="s">
        <v>25</v>
      </c>
      <c r="P59" s="14" t="s">
        <v>34</v>
      </c>
      <c r="Q59" s="15">
        <f>1125/1000</f>
        <v>1.125</v>
      </c>
      <c r="R59" s="14" t="s">
        <v>35</v>
      </c>
      <c r="S59" s="8">
        <v>1</v>
      </c>
      <c r="T59" s="15">
        <f t="shared" ref="T59:T62" si="2">Q59*S59</f>
        <v>1.125</v>
      </c>
      <c r="U59" s="31" t="s">
        <v>51</v>
      </c>
      <c r="V59" s="32" t="s">
        <v>136</v>
      </c>
    </row>
    <row r="60" spans="1:22" ht="8.25" customHeight="1" x14ac:dyDescent="0.15">
      <c r="A60" s="6">
        <v>5</v>
      </c>
      <c r="B60" s="12">
        <v>46001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4" t="s">
        <v>25</v>
      </c>
      <c r="P60" s="14" t="s">
        <v>34</v>
      </c>
      <c r="Q60" s="15">
        <f>784.29/1000</f>
        <v>0.78428999999999993</v>
      </c>
      <c r="R60" s="14" t="s">
        <v>35</v>
      </c>
      <c r="S60" s="8">
        <v>1</v>
      </c>
      <c r="T60" s="15">
        <f t="shared" si="2"/>
        <v>0.78428999999999993</v>
      </c>
      <c r="U60" s="31" t="s">
        <v>49</v>
      </c>
      <c r="V60" s="32" t="s">
        <v>71</v>
      </c>
    </row>
    <row r="61" spans="1:22" ht="8.25" customHeight="1" x14ac:dyDescent="0.15">
      <c r="A61" s="6">
        <v>6</v>
      </c>
      <c r="B61" s="12">
        <v>46008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4" t="s">
        <v>25</v>
      </c>
      <c r="P61" s="14" t="s">
        <v>34</v>
      </c>
      <c r="Q61" s="15">
        <f>1125/1000</f>
        <v>1.125</v>
      </c>
      <c r="R61" s="14" t="s">
        <v>35</v>
      </c>
      <c r="S61" s="8">
        <v>1</v>
      </c>
      <c r="T61" s="15">
        <f t="shared" ref="T61" si="3">Q61*S61</f>
        <v>1.125</v>
      </c>
      <c r="U61" s="31" t="s">
        <v>51</v>
      </c>
      <c r="V61" s="32" t="s">
        <v>74</v>
      </c>
    </row>
    <row r="62" spans="1:22" ht="8.25" customHeight="1" x14ac:dyDescent="0.15">
      <c r="A62" s="6">
        <v>7</v>
      </c>
      <c r="B62" s="12">
        <v>46009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4" t="s">
        <v>25</v>
      </c>
      <c r="P62" s="14" t="s">
        <v>34</v>
      </c>
      <c r="Q62" s="15">
        <f>14947.52/1000</f>
        <v>14.947520000000001</v>
      </c>
      <c r="R62" s="14" t="s">
        <v>35</v>
      </c>
      <c r="S62" s="8">
        <v>1</v>
      </c>
      <c r="T62" s="15">
        <f t="shared" si="2"/>
        <v>14.947520000000001</v>
      </c>
      <c r="U62" s="31" t="s">
        <v>76</v>
      </c>
      <c r="V62" s="32" t="s">
        <v>77</v>
      </c>
    </row>
    <row r="63" spans="1:22" ht="8.25" customHeight="1" x14ac:dyDescent="0.15">
      <c r="A63" s="6">
        <v>8</v>
      </c>
      <c r="B63" s="12">
        <v>46014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4" t="s">
        <v>25</v>
      </c>
      <c r="P63" s="14" t="s">
        <v>34</v>
      </c>
      <c r="Q63" s="15">
        <f>6000/1000</f>
        <v>6</v>
      </c>
      <c r="R63" s="14" t="s">
        <v>35</v>
      </c>
      <c r="S63" s="8">
        <v>1</v>
      </c>
      <c r="T63" s="15">
        <f t="shared" ref="T63:T79" si="4">Q63*S63</f>
        <v>6</v>
      </c>
      <c r="U63" s="31" t="s">
        <v>78</v>
      </c>
      <c r="V63" s="32" t="s">
        <v>79</v>
      </c>
    </row>
    <row r="64" spans="1:22" ht="8.25" customHeight="1" x14ac:dyDescent="0.15">
      <c r="A64" s="6">
        <v>9</v>
      </c>
      <c r="B64" s="12">
        <v>46014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4" t="s">
        <v>25</v>
      </c>
      <c r="P64" s="14" t="s">
        <v>34</v>
      </c>
      <c r="Q64" s="15">
        <f>66293.33/1000</f>
        <v>66.293329999999997</v>
      </c>
      <c r="R64" s="14" t="s">
        <v>35</v>
      </c>
      <c r="S64" s="8">
        <v>1</v>
      </c>
      <c r="T64" s="15">
        <f t="shared" si="4"/>
        <v>66.293329999999997</v>
      </c>
      <c r="U64" s="31" t="s">
        <v>50</v>
      </c>
      <c r="V64" s="32" t="s">
        <v>80</v>
      </c>
    </row>
    <row r="65" spans="1:22" ht="8.25" customHeight="1" x14ac:dyDescent="0.15">
      <c r="A65" s="6">
        <v>10</v>
      </c>
      <c r="B65" s="12">
        <v>46017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" t="s">
        <v>25</v>
      </c>
      <c r="P65" s="14" t="s">
        <v>34</v>
      </c>
      <c r="Q65" s="15">
        <f>235500/1000</f>
        <v>235.5</v>
      </c>
      <c r="R65" s="14" t="s">
        <v>35</v>
      </c>
      <c r="S65" s="8">
        <v>1</v>
      </c>
      <c r="T65" s="15">
        <f t="shared" si="4"/>
        <v>235.5</v>
      </c>
      <c r="U65" s="31" t="s">
        <v>132</v>
      </c>
      <c r="V65" s="32" t="s">
        <v>133</v>
      </c>
    </row>
    <row r="66" spans="1:22" ht="8.25" customHeight="1" x14ac:dyDescent="0.15">
      <c r="A66" s="6">
        <v>11</v>
      </c>
      <c r="B66" s="12">
        <v>46020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4" t="s">
        <v>25</v>
      </c>
      <c r="P66" s="14" t="s">
        <v>34</v>
      </c>
      <c r="Q66" s="15">
        <f>259202/1000</f>
        <v>259.202</v>
      </c>
      <c r="R66" s="14" t="s">
        <v>35</v>
      </c>
      <c r="S66" s="8">
        <v>1</v>
      </c>
      <c r="T66" s="15">
        <f t="shared" si="4"/>
        <v>259.202</v>
      </c>
      <c r="U66" s="31" t="s">
        <v>120</v>
      </c>
      <c r="V66" s="32" t="s">
        <v>121</v>
      </c>
    </row>
    <row r="67" spans="1:22" ht="8.25" customHeight="1" x14ac:dyDescent="0.15">
      <c r="A67" s="6">
        <v>12</v>
      </c>
      <c r="B67" s="12">
        <v>46020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4" t="s">
        <v>25</v>
      </c>
      <c r="P67" s="14" t="s">
        <v>34</v>
      </c>
      <c r="Q67" s="15">
        <f>18400/1000</f>
        <v>18.399999999999999</v>
      </c>
      <c r="R67" s="14" t="s">
        <v>35</v>
      </c>
      <c r="S67" s="8">
        <v>1</v>
      </c>
      <c r="T67" s="15">
        <f t="shared" si="4"/>
        <v>18.399999999999999</v>
      </c>
      <c r="U67" s="31" t="s">
        <v>54</v>
      </c>
      <c r="V67" s="32" t="s">
        <v>131</v>
      </c>
    </row>
    <row r="68" spans="1:22" ht="8.25" customHeight="1" x14ac:dyDescent="0.15">
      <c r="A68" s="6">
        <v>13</v>
      </c>
      <c r="B68" s="12">
        <v>46022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 t="s">
        <v>25</v>
      </c>
      <c r="P68" s="14" t="s">
        <v>34</v>
      </c>
      <c r="Q68" s="15">
        <f>1000/1000</f>
        <v>1</v>
      </c>
      <c r="R68" s="14" t="s">
        <v>35</v>
      </c>
      <c r="S68" s="8">
        <v>1</v>
      </c>
      <c r="T68" s="15">
        <f t="shared" si="4"/>
        <v>1</v>
      </c>
      <c r="U68" s="31" t="s">
        <v>81</v>
      </c>
      <c r="V68" s="32" t="s">
        <v>82</v>
      </c>
    </row>
    <row r="69" spans="1:22" ht="8.25" customHeight="1" x14ac:dyDescent="0.15">
      <c r="A69" s="6">
        <v>14</v>
      </c>
      <c r="B69" s="12">
        <v>46022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4" t="s">
        <v>25</v>
      </c>
      <c r="P69" s="14" t="s">
        <v>34</v>
      </c>
      <c r="Q69" s="15">
        <f>990/1000</f>
        <v>0.99</v>
      </c>
      <c r="R69" s="14" t="s">
        <v>35</v>
      </c>
      <c r="S69" s="8">
        <v>1</v>
      </c>
      <c r="T69" s="15">
        <f t="shared" si="4"/>
        <v>0.99</v>
      </c>
      <c r="U69" s="14" t="s">
        <v>48</v>
      </c>
      <c r="V69" s="32" t="s">
        <v>83</v>
      </c>
    </row>
    <row r="70" spans="1:22" ht="8.25" customHeight="1" x14ac:dyDescent="0.15">
      <c r="A70" s="6">
        <v>15</v>
      </c>
      <c r="B70" s="12">
        <v>46022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4" t="s">
        <v>25</v>
      </c>
      <c r="P70" s="14" t="s">
        <v>34</v>
      </c>
      <c r="Q70" s="15">
        <f>26366.5/1000</f>
        <v>26.366499999999998</v>
      </c>
      <c r="R70" s="14" t="s">
        <v>35</v>
      </c>
      <c r="S70" s="8">
        <v>1</v>
      </c>
      <c r="T70" s="15">
        <f t="shared" ref="T70" si="5">Q70*S70</f>
        <v>26.366499999999998</v>
      </c>
      <c r="U70" s="14" t="s">
        <v>84</v>
      </c>
      <c r="V70" s="32" t="s">
        <v>85</v>
      </c>
    </row>
    <row r="71" spans="1:22" ht="8.25" customHeight="1" x14ac:dyDescent="0.15">
      <c r="A71" s="6">
        <v>16</v>
      </c>
      <c r="B71" s="12">
        <v>46022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4" t="s">
        <v>25</v>
      </c>
      <c r="P71" s="14" t="s">
        <v>34</v>
      </c>
      <c r="Q71" s="15">
        <f>26366.5/1000</f>
        <v>26.366499999999998</v>
      </c>
      <c r="R71" s="14" t="s">
        <v>35</v>
      </c>
      <c r="S71" s="8">
        <v>1</v>
      </c>
      <c r="T71" s="15">
        <f t="shared" ref="T71" si="6">Q71*S71</f>
        <v>26.366499999999998</v>
      </c>
      <c r="U71" s="14" t="s">
        <v>84</v>
      </c>
      <c r="V71" s="32" t="s">
        <v>86</v>
      </c>
    </row>
    <row r="72" spans="1:22" ht="8.25" customHeight="1" x14ac:dyDescent="0.15">
      <c r="A72" s="6">
        <v>17</v>
      </c>
      <c r="B72" s="12">
        <v>46022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4" t="s">
        <v>25</v>
      </c>
      <c r="P72" s="14" t="s">
        <v>34</v>
      </c>
      <c r="Q72" s="15">
        <f>24929.5/1000</f>
        <v>24.929500000000001</v>
      </c>
      <c r="R72" s="14" t="s">
        <v>35</v>
      </c>
      <c r="S72" s="8">
        <v>1</v>
      </c>
      <c r="T72" s="15">
        <f t="shared" si="4"/>
        <v>24.929500000000001</v>
      </c>
      <c r="U72" s="14" t="s">
        <v>84</v>
      </c>
      <c r="V72" s="32" t="s">
        <v>87</v>
      </c>
    </row>
    <row r="73" spans="1:22" ht="8.25" customHeight="1" x14ac:dyDescent="0.15">
      <c r="A73" s="6">
        <v>18</v>
      </c>
      <c r="B73" s="12">
        <v>46022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4" t="s">
        <v>25</v>
      </c>
      <c r="P73" s="14" t="s">
        <v>34</v>
      </c>
      <c r="Q73" s="15">
        <f t="shared" ref="Q73:Q83" si="7">26366.5/1000</f>
        <v>26.366499999999998</v>
      </c>
      <c r="R73" s="14" t="s">
        <v>35</v>
      </c>
      <c r="S73" s="8">
        <v>1</v>
      </c>
      <c r="T73" s="15">
        <f t="shared" si="4"/>
        <v>26.366499999999998</v>
      </c>
      <c r="U73" s="14" t="s">
        <v>84</v>
      </c>
      <c r="V73" s="32" t="s">
        <v>88</v>
      </c>
    </row>
    <row r="74" spans="1:22" ht="8.25" customHeight="1" x14ac:dyDescent="0.15">
      <c r="A74" s="6">
        <v>19</v>
      </c>
      <c r="B74" s="12">
        <v>46022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4" t="s">
        <v>25</v>
      </c>
      <c r="P74" s="14" t="s">
        <v>34</v>
      </c>
      <c r="Q74" s="15">
        <f t="shared" si="7"/>
        <v>26.366499999999998</v>
      </c>
      <c r="R74" s="14" t="s">
        <v>35</v>
      </c>
      <c r="S74" s="8">
        <v>1</v>
      </c>
      <c r="T74" s="15">
        <f t="shared" si="4"/>
        <v>26.366499999999998</v>
      </c>
      <c r="U74" s="14" t="s">
        <v>84</v>
      </c>
      <c r="V74" s="32" t="s">
        <v>89</v>
      </c>
    </row>
    <row r="75" spans="1:22" ht="8.25" customHeight="1" x14ac:dyDescent="0.15">
      <c r="A75" s="6">
        <v>20</v>
      </c>
      <c r="B75" s="12">
        <v>46022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4" t="s">
        <v>25</v>
      </c>
      <c r="P75" s="14" t="s">
        <v>34</v>
      </c>
      <c r="Q75" s="15">
        <f t="shared" si="7"/>
        <v>26.366499999999998</v>
      </c>
      <c r="R75" s="14" t="s">
        <v>35</v>
      </c>
      <c r="S75" s="8">
        <v>1</v>
      </c>
      <c r="T75" s="15">
        <f t="shared" si="4"/>
        <v>26.366499999999998</v>
      </c>
      <c r="U75" s="14" t="s">
        <v>84</v>
      </c>
      <c r="V75" s="32" t="s">
        <v>90</v>
      </c>
    </row>
    <row r="76" spans="1:22" ht="8.25" customHeight="1" x14ac:dyDescent="0.15">
      <c r="A76" s="6">
        <v>21</v>
      </c>
      <c r="B76" s="12">
        <v>46022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4" t="s">
        <v>25</v>
      </c>
      <c r="P76" s="14" t="s">
        <v>34</v>
      </c>
      <c r="Q76" s="15">
        <f t="shared" si="7"/>
        <v>26.366499999999998</v>
      </c>
      <c r="R76" s="14" t="s">
        <v>35</v>
      </c>
      <c r="S76" s="8">
        <v>1</v>
      </c>
      <c r="T76" s="15">
        <f t="shared" ref="T76" si="8">Q76*S76</f>
        <v>26.366499999999998</v>
      </c>
      <c r="U76" s="14" t="s">
        <v>84</v>
      </c>
      <c r="V76" s="32" t="s">
        <v>91</v>
      </c>
    </row>
    <row r="77" spans="1:22" ht="8.25" customHeight="1" x14ac:dyDescent="0.15">
      <c r="A77" s="6">
        <v>22</v>
      </c>
      <c r="B77" s="12">
        <v>46022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4" t="s">
        <v>25</v>
      </c>
      <c r="P77" s="14" t="s">
        <v>34</v>
      </c>
      <c r="Q77" s="15">
        <f t="shared" si="7"/>
        <v>26.366499999999998</v>
      </c>
      <c r="R77" s="14" t="s">
        <v>35</v>
      </c>
      <c r="S77" s="8">
        <v>1</v>
      </c>
      <c r="T77" s="15">
        <f t="shared" ref="T77" si="9">Q77*S77</f>
        <v>26.366499999999998</v>
      </c>
      <c r="U77" s="14" t="s">
        <v>84</v>
      </c>
      <c r="V77" s="32" t="s">
        <v>92</v>
      </c>
    </row>
    <row r="78" spans="1:22" ht="8.25" customHeight="1" x14ac:dyDescent="0.15">
      <c r="A78" s="6">
        <v>23</v>
      </c>
      <c r="B78" s="12">
        <v>46022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4" t="s">
        <v>25</v>
      </c>
      <c r="P78" s="14" t="s">
        <v>34</v>
      </c>
      <c r="Q78" s="15">
        <f t="shared" si="7"/>
        <v>26.366499999999998</v>
      </c>
      <c r="R78" s="14" t="s">
        <v>35</v>
      </c>
      <c r="S78" s="8">
        <v>1</v>
      </c>
      <c r="T78" s="15">
        <f t="shared" ref="T78" si="10">Q78*S78</f>
        <v>26.366499999999998</v>
      </c>
      <c r="U78" s="14" t="s">
        <v>84</v>
      </c>
      <c r="V78" s="32" t="s">
        <v>93</v>
      </c>
    </row>
    <row r="79" spans="1:22" ht="8.25" customHeight="1" x14ac:dyDescent="0.15">
      <c r="A79" s="6">
        <v>24</v>
      </c>
      <c r="B79" s="12">
        <v>46022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4" t="s">
        <v>25</v>
      </c>
      <c r="P79" s="14" t="s">
        <v>34</v>
      </c>
      <c r="Q79" s="15">
        <f t="shared" si="7"/>
        <v>26.366499999999998</v>
      </c>
      <c r="R79" s="14" t="s">
        <v>35</v>
      </c>
      <c r="S79" s="8">
        <v>1</v>
      </c>
      <c r="T79" s="15">
        <f t="shared" si="4"/>
        <v>26.366499999999998</v>
      </c>
      <c r="U79" s="14" t="s">
        <v>84</v>
      </c>
      <c r="V79" s="32" t="s">
        <v>94</v>
      </c>
    </row>
    <row r="80" spans="1:22" ht="8.25" customHeight="1" x14ac:dyDescent="0.15">
      <c r="A80" s="6">
        <v>25</v>
      </c>
      <c r="B80" s="12">
        <v>46022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4" t="s">
        <v>25</v>
      </c>
      <c r="P80" s="14" t="s">
        <v>34</v>
      </c>
      <c r="Q80" s="15">
        <f t="shared" si="7"/>
        <v>26.366499999999998</v>
      </c>
      <c r="R80" s="14" t="s">
        <v>35</v>
      </c>
      <c r="S80" s="8">
        <v>1</v>
      </c>
      <c r="T80" s="15">
        <f t="shared" ref="T80" si="11">Q80*S80</f>
        <v>26.366499999999998</v>
      </c>
      <c r="U80" s="14" t="s">
        <v>84</v>
      </c>
      <c r="V80" s="32" t="s">
        <v>95</v>
      </c>
    </row>
    <row r="81" spans="1:22" ht="8.25" customHeight="1" x14ac:dyDescent="0.15">
      <c r="A81" s="6">
        <v>26</v>
      </c>
      <c r="B81" s="12">
        <v>46022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4" t="s">
        <v>25</v>
      </c>
      <c r="P81" s="14" t="s">
        <v>34</v>
      </c>
      <c r="Q81" s="15">
        <f t="shared" si="7"/>
        <v>26.366499999999998</v>
      </c>
      <c r="R81" s="14" t="s">
        <v>35</v>
      </c>
      <c r="S81" s="8">
        <v>1</v>
      </c>
      <c r="T81" s="15">
        <f t="shared" ref="T81" si="12">Q81*S81</f>
        <v>26.366499999999998</v>
      </c>
      <c r="U81" s="14" t="s">
        <v>84</v>
      </c>
      <c r="V81" s="32" t="s">
        <v>96</v>
      </c>
    </row>
    <row r="82" spans="1:22" ht="8.25" customHeight="1" x14ac:dyDescent="0.15">
      <c r="A82" s="6">
        <v>27</v>
      </c>
      <c r="B82" s="12">
        <v>46022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4" t="s">
        <v>25</v>
      </c>
      <c r="P82" s="14" t="s">
        <v>34</v>
      </c>
      <c r="Q82" s="15">
        <f t="shared" si="7"/>
        <v>26.366499999999998</v>
      </c>
      <c r="R82" s="14" t="s">
        <v>35</v>
      </c>
      <c r="S82" s="8">
        <v>1</v>
      </c>
      <c r="T82" s="15">
        <f t="shared" ref="T82" si="13">Q82*S82</f>
        <v>26.366499999999998</v>
      </c>
      <c r="U82" s="14" t="s">
        <v>84</v>
      </c>
      <c r="V82" s="32" t="s">
        <v>97</v>
      </c>
    </row>
    <row r="83" spans="1:22" ht="8.25" customHeight="1" x14ac:dyDescent="0.15">
      <c r="A83" s="6">
        <v>28</v>
      </c>
      <c r="B83" s="12">
        <v>46022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4" t="s">
        <v>25</v>
      </c>
      <c r="P83" s="14" t="s">
        <v>34</v>
      </c>
      <c r="Q83" s="15">
        <f t="shared" si="7"/>
        <v>26.366499999999998</v>
      </c>
      <c r="R83" s="14" t="s">
        <v>35</v>
      </c>
      <c r="S83" s="8">
        <v>1</v>
      </c>
      <c r="T83" s="15">
        <f t="shared" ref="T83:T85" si="14">Q83*S83</f>
        <v>26.366499999999998</v>
      </c>
      <c r="U83" s="14" t="s">
        <v>84</v>
      </c>
      <c r="V83" s="32" t="s">
        <v>98</v>
      </c>
    </row>
    <row r="84" spans="1:22" ht="8.25" customHeight="1" x14ac:dyDescent="0.15">
      <c r="A84" s="6">
        <v>29</v>
      </c>
      <c r="B84" s="12">
        <v>46022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4" t="s">
        <v>25</v>
      </c>
      <c r="P84" s="14" t="s">
        <v>34</v>
      </c>
      <c r="Q84" s="15">
        <f t="shared" ref="Q84:Q95" si="15">26366.5/1000</f>
        <v>26.366499999999998</v>
      </c>
      <c r="R84" s="14" t="s">
        <v>35</v>
      </c>
      <c r="S84" s="8">
        <v>1</v>
      </c>
      <c r="T84" s="15">
        <f t="shared" si="14"/>
        <v>26.366499999999998</v>
      </c>
      <c r="U84" s="14" t="s">
        <v>84</v>
      </c>
      <c r="V84" s="32" t="s">
        <v>99</v>
      </c>
    </row>
    <row r="85" spans="1:22" ht="8.25" customHeight="1" x14ac:dyDescent="0.15">
      <c r="A85" s="6">
        <v>30</v>
      </c>
      <c r="B85" s="12">
        <v>46022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4" t="s">
        <v>25</v>
      </c>
      <c r="P85" s="14" t="s">
        <v>34</v>
      </c>
      <c r="Q85" s="15">
        <f t="shared" si="15"/>
        <v>26.366499999999998</v>
      </c>
      <c r="R85" s="14" t="s">
        <v>35</v>
      </c>
      <c r="S85" s="8">
        <v>1</v>
      </c>
      <c r="T85" s="15">
        <f t="shared" si="14"/>
        <v>26.366499999999998</v>
      </c>
      <c r="U85" s="56" t="s">
        <v>84</v>
      </c>
      <c r="V85" s="32" t="s">
        <v>100</v>
      </c>
    </row>
    <row r="86" spans="1:22" ht="8.25" customHeight="1" x14ac:dyDescent="0.15">
      <c r="A86" s="6">
        <v>31</v>
      </c>
      <c r="B86" s="12">
        <v>46022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4" t="s">
        <v>25</v>
      </c>
      <c r="P86" s="14" t="s">
        <v>34</v>
      </c>
      <c r="Q86" s="15">
        <f t="shared" si="15"/>
        <v>26.366499999999998</v>
      </c>
      <c r="R86" s="14" t="s">
        <v>35</v>
      </c>
      <c r="S86" s="8">
        <v>1</v>
      </c>
      <c r="T86" s="15">
        <f t="shared" ref="T86" si="16">Q86*S86</f>
        <v>26.366499999999998</v>
      </c>
      <c r="U86" s="56" t="s">
        <v>84</v>
      </c>
      <c r="V86" s="32" t="s">
        <v>101</v>
      </c>
    </row>
    <row r="87" spans="1:22" ht="8.25" customHeight="1" x14ac:dyDescent="0.15">
      <c r="A87" s="6">
        <v>32</v>
      </c>
      <c r="B87" s="12">
        <v>46022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4" t="s">
        <v>25</v>
      </c>
      <c r="P87" s="14" t="s">
        <v>34</v>
      </c>
      <c r="Q87" s="15">
        <f t="shared" si="15"/>
        <v>26.366499999999998</v>
      </c>
      <c r="R87" s="14" t="s">
        <v>35</v>
      </c>
      <c r="S87" s="8">
        <v>1</v>
      </c>
      <c r="T87" s="15">
        <f t="shared" ref="T87" si="17">Q87*S87</f>
        <v>26.366499999999998</v>
      </c>
      <c r="U87" s="56" t="s">
        <v>84</v>
      </c>
      <c r="V87" s="32" t="s">
        <v>102</v>
      </c>
    </row>
    <row r="88" spans="1:22" ht="8.25" customHeight="1" x14ac:dyDescent="0.15">
      <c r="A88" s="6">
        <v>33</v>
      </c>
      <c r="B88" s="12">
        <v>46022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4" t="s">
        <v>25</v>
      </c>
      <c r="P88" s="14" t="s">
        <v>34</v>
      </c>
      <c r="Q88" s="15">
        <f t="shared" si="15"/>
        <v>26.366499999999998</v>
      </c>
      <c r="R88" s="14" t="s">
        <v>35</v>
      </c>
      <c r="S88" s="8">
        <v>1</v>
      </c>
      <c r="T88" s="15">
        <f t="shared" ref="T88" si="18">Q88*S88</f>
        <v>26.366499999999998</v>
      </c>
      <c r="U88" s="56" t="s">
        <v>84</v>
      </c>
      <c r="V88" s="32" t="s">
        <v>103</v>
      </c>
    </row>
    <row r="89" spans="1:22" ht="8.25" customHeight="1" x14ac:dyDescent="0.15">
      <c r="A89" s="6">
        <v>34</v>
      </c>
      <c r="B89" s="12">
        <v>46022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4" t="s">
        <v>25</v>
      </c>
      <c r="P89" s="14" t="s">
        <v>34</v>
      </c>
      <c r="Q89" s="15">
        <f t="shared" si="15"/>
        <v>26.366499999999998</v>
      </c>
      <c r="R89" s="14" t="s">
        <v>35</v>
      </c>
      <c r="S89" s="8">
        <v>1</v>
      </c>
      <c r="T89" s="15">
        <f t="shared" ref="T89" si="19">Q89*S89</f>
        <v>26.366499999999998</v>
      </c>
      <c r="U89" s="56" t="s">
        <v>84</v>
      </c>
      <c r="V89" s="32" t="s">
        <v>104</v>
      </c>
    </row>
    <row r="90" spans="1:22" ht="8.25" customHeight="1" x14ac:dyDescent="0.15">
      <c r="A90" s="6">
        <v>35</v>
      </c>
      <c r="B90" s="12">
        <v>46022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4" t="s">
        <v>25</v>
      </c>
      <c r="P90" s="14" t="s">
        <v>34</v>
      </c>
      <c r="Q90" s="15">
        <f t="shared" si="15"/>
        <v>26.366499999999998</v>
      </c>
      <c r="R90" s="14" t="s">
        <v>35</v>
      </c>
      <c r="S90" s="8">
        <v>1</v>
      </c>
      <c r="T90" s="15">
        <f t="shared" ref="T90" si="20">Q90*S90</f>
        <v>26.366499999999998</v>
      </c>
      <c r="U90" s="56" t="s">
        <v>84</v>
      </c>
      <c r="V90" s="32" t="s">
        <v>105</v>
      </c>
    </row>
    <row r="91" spans="1:22" ht="8.25" customHeight="1" x14ac:dyDescent="0.15">
      <c r="A91" s="6">
        <v>36</v>
      </c>
      <c r="B91" s="12">
        <v>46022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4" t="s">
        <v>25</v>
      </c>
      <c r="P91" s="14" t="s">
        <v>34</v>
      </c>
      <c r="Q91" s="15">
        <f t="shared" si="15"/>
        <v>26.366499999999998</v>
      </c>
      <c r="R91" s="14" t="s">
        <v>35</v>
      </c>
      <c r="S91" s="8">
        <v>1</v>
      </c>
      <c r="T91" s="15">
        <f t="shared" ref="T91:T105" si="21">Q91*S91</f>
        <v>26.366499999999998</v>
      </c>
      <c r="U91" s="56" t="s">
        <v>84</v>
      </c>
      <c r="V91" s="32" t="s">
        <v>106</v>
      </c>
    </row>
    <row r="92" spans="1:22" ht="8.25" customHeight="1" x14ac:dyDescent="0.15">
      <c r="A92" s="6">
        <v>37</v>
      </c>
      <c r="B92" s="12">
        <v>46022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4" t="s">
        <v>25</v>
      </c>
      <c r="P92" s="14" t="s">
        <v>34</v>
      </c>
      <c r="Q92" s="15">
        <f t="shared" si="15"/>
        <v>26.366499999999998</v>
      </c>
      <c r="R92" s="14" t="s">
        <v>35</v>
      </c>
      <c r="S92" s="8">
        <v>1</v>
      </c>
      <c r="T92" s="15">
        <f t="shared" si="21"/>
        <v>26.366499999999998</v>
      </c>
      <c r="U92" s="56" t="s">
        <v>84</v>
      </c>
      <c r="V92" s="32" t="s">
        <v>107</v>
      </c>
    </row>
    <row r="93" spans="1:22" ht="8.25" customHeight="1" x14ac:dyDescent="0.15">
      <c r="A93" s="6">
        <v>38</v>
      </c>
      <c r="B93" s="12">
        <v>46022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4" t="s">
        <v>25</v>
      </c>
      <c r="P93" s="14" t="s">
        <v>34</v>
      </c>
      <c r="Q93" s="15">
        <f t="shared" si="15"/>
        <v>26.366499999999998</v>
      </c>
      <c r="R93" s="14" t="s">
        <v>35</v>
      </c>
      <c r="S93" s="8">
        <v>1</v>
      </c>
      <c r="T93" s="15">
        <f t="shared" si="21"/>
        <v>26.366499999999998</v>
      </c>
      <c r="U93" s="56" t="s">
        <v>84</v>
      </c>
      <c r="V93" s="32" t="s">
        <v>108</v>
      </c>
    </row>
    <row r="94" spans="1:22" ht="8.25" customHeight="1" x14ac:dyDescent="0.15">
      <c r="A94" s="6">
        <v>39</v>
      </c>
      <c r="B94" s="12">
        <v>46022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4" t="s">
        <v>25</v>
      </c>
      <c r="P94" s="14" t="s">
        <v>34</v>
      </c>
      <c r="Q94" s="15">
        <f t="shared" si="15"/>
        <v>26.366499999999998</v>
      </c>
      <c r="R94" s="14" t="s">
        <v>35</v>
      </c>
      <c r="S94" s="8">
        <v>1</v>
      </c>
      <c r="T94" s="15">
        <f t="shared" si="21"/>
        <v>26.366499999999998</v>
      </c>
      <c r="U94" s="56" t="s">
        <v>84</v>
      </c>
      <c r="V94" s="32" t="s">
        <v>109</v>
      </c>
    </row>
    <row r="95" spans="1:22" ht="8.25" customHeight="1" x14ac:dyDescent="0.15">
      <c r="A95" s="6">
        <v>40</v>
      </c>
      <c r="B95" s="12">
        <v>46022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4" t="s">
        <v>25</v>
      </c>
      <c r="P95" s="14" t="s">
        <v>34</v>
      </c>
      <c r="Q95" s="15">
        <f t="shared" si="15"/>
        <v>26.366499999999998</v>
      </c>
      <c r="R95" s="14" t="s">
        <v>35</v>
      </c>
      <c r="S95" s="8">
        <v>1</v>
      </c>
      <c r="T95" s="54">
        <f t="shared" si="21"/>
        <v>26.366499999999998</v>
      </c>
      <c r="U95" s="21" t="s">
        <v>84</v>
      </c>
      <c r="V95" s="55" t="s">
        <v>110</v>
      </c>
    </row>
    <row r="96" spans="1:22" ht="8.25" customHeight="1" x14ac:dyDescent="0.15">
      <c r="A96" s="6">
        <v>41</v>
      </c>
      <c r="B96" s="12">
        <v>46022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4" t="s">
        <v>25</v>
      </c>
      <c r="P96" s="14" t="s">
        <v>34</v>
      </c>
      <c r="Q96" s="15">
        <f>3334.56/1000</f>
        <v>3.3345599999999997</v>
      </c>
      <c r="R96" s="14" t="s">
        <v>35</v>
      </c>
      <c r="S96" s="8">
        <v>1</v>
      </c>
      <c r="T96" s="54">
        <f t="shared" si="21"/>
        <v>3.3345599999999997</v>
      </c>
      <c r="U96" s="21" t="s">
        <v>111</v>
      </c>
      <c r="V96" s="55" t="s">
        <v>112</v>
      </c>
    </row>
    <row r="97" spans="1:22" ht="8.25" customHeight="1" x14ac:dyDescent="0.15">
      <c r="A97" s="6">
        <v>42</v>
      </c>
      <c r="B97" s="12">
        <v>46022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4" t="s">
        <v>25</v>
      </c>
      <c r="P97" s="14" t="s">
        <v>34</v>
      </c>
      <c r="Q97" s="15">
        <f>17949.63/1000</f>
        <v>17.949630000000003</v>
      </c>
      <c r="R97" s="14" t="s">
        <v>35</v>
      </c>
      <c r="S97" s="8">
        <v>1</v>
      </c>
      <c r="T97" s="54">
        <f t="shared" si="21"/>
        <v>17.949630000000003</v>
      </c>
      <c r="U97" s="21" t="s">
        <v>113</v>
      </c>
      <c r="V97" s="55" t="s">
        <v>114</v>
      </c>
    </row>
    <row r="98" spans="1:22" ht="8.25" customHeight="1" x14ac:dyDescent="0.15">
      <c r="A98" s="6">
        <v>43</v>
      </c>
      <c r="B98" s="12">
        <v>46022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4" t="s">
        <v>25</v>
      </c>
      <c r="P98" s="14" t="s">
        <v>34</v>
      </c>
      <c r="Q98" s="15">
        <f>377.32/1000</f>
        <v>0.37731999999999999</v>
      </c>
      <c r="R98" s="14" t="s">
        <v>35</v>
      </c>
      <c r="S98" s="8">
        <v>1</v>
      </c>
      <c r="T98" s="54">
        <f t="shared" si="21"/>
        <v>0.37731999999999999</v>
      </c>
      <c r="U98" s="21" t="s">
        <v>113</v>
      </c>
      <c r="V98" s="55" t="s">
        <v>115</v>
      </c>
    </row>
    <row r="99" spans="1:22" ht="8.25" customHeight="1" x14ac:dyDescent="0.15">
      <c r="A99" s="6">
        <v>44</v>
      </c>
      <c r="B99" s="12">
        <v>46022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4" t="s">
        <v>25</v>
      </c>
      <c r="P99" s="14" t="s">
        <v>34</v>
      </c>
      <c r="Q99" s="15">
        <f>79/1000</f>
        <v>7.9000000000000001E-2</v>
      </c>
      <c r="R99" s="14" t="s">
        <v>35</v>
      </c>
      <c r="S99" s="8">
        <v>1</v>
      </c>
      <c r="T99" s="54">
        <f t="shared" si="21"/>
        <v>7.9000000000000001E-2</v>
      </c>
      <c r="U99" s="21" t="s">
        <v>113</v>
      </c>
      <c r="V99" s="55" t="s">
        <v>116</v>
      </c>
    </row>
    <row r="100" spans="1:22" ht="8.25" customHeight="1" x14ac:dyDescent="0.15">
      <c r="A100" s="6">
        <v>45</v>
      </c>
      <c r="B100" s="12">
        <v>46022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4" t="s">
        <v>25</v>
      </c>
      <c r="P100" s="14" t="s">
        <v>34</v>
      </c>
      <c r="Q100" s="15">
        <f>18.6/1000</f>
        <v>1.8600000000000002E-2</v>
      </c>
      <c r="R100" s="14" t="s">
        <v>35</v>
      </c>
      <c r="S100" s="8">
        <v>1</v>
      </c>
      <c r="T100" s="54">
        <f t="shared" si="21"/>
        <v>1.8600000000000002E-2</v>
      </c>
      <c r="U100" s="21" t="s">
        <v>117</v>
      </c>
      <c r="V100" s="55" t="s">
        <v>118</v>
      </c>
    </row>
    <row r="101" spans="1:22" ht="8.25" customHeight="1" x14ac:dyDescent="0.15">
      <c r="A101" s="6">
        <v>46</v>
      </c>
      <c r="B101" s="12">
        <v>46022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4" t="s">
        <v>25</v>
      </c>
      <c r="P101" s="14" t="s">
        <v>34</v>
      </c>
      <c r="Q101" s="15">
        <f>426.25/1000</f>
        <v>0.42625000000000002</v>
      </c>
      <c r="R101" s="14" t="s">
        <v>35</v>
      </c>
      <c r="S101" s="8">
        <v>1</v>
      </c>
      <c r="T101" s="54">
        <f t="shared" si="21"/>
        <v>0.42625000000000002</v>
      </c>
      <c r="U101" s="21" t="s">
        <v>117</v>
      </c>
      <c r="V101" s="55" t="s">
        <v>119</v>
      </c>
    </row>
    <row r="102" spans="1:22" ht="8.25" customHeight="1" x14ac:dyDescent="0.15">
      <c r="A102" s="6">
        <v>47</v>
      </c>
      <c r="B102" s="12">
        <v>46022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4" t="s">
        <v>25</v>
      </c>
      <c r="P102" s="14" t="s">
        <v>34</v>
      </c>
      <c r="Q102" s="15">
        <f>2500/1000</f>
        <v>2.5</v>
      </c>
      <c r="R102" s="14" t="s">
        <v>35</v>
      </c>
      <c r="S102" s="8">
        <v>1</v>
      </c>
      <c r="T102" s="54">
        <f t="shared" si="21"/>
        <v>2.5</v>
      </c>
      <c r="U102" s="21" t="s">
        <v>124</v>
      </c>
      <c r="V102" s="55" t="s">
        <v>125</v>
      </c>
    </row>
    <row r="103" spans="1:22" ht="8.25" customHeight="1" x14ac:dyDescent="0.15">
      <c r="A103" s="6">
        <v>48</v>
      </c>
      <c r="B103" s="12">
        <v>46022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4" t="s">
        <v>25</v>
      </c>
      <c r="P103" s="14" t="s">
        <v>34</v>
      </c>
      <c r="Q103" s="15">
        <f>535.84/1000</f>
        <v>0.53583999999999998</v>
      </c>
      <c r="R103" s="14" t="s">
        <v>35</v>
      </c>
      <c r="S103" s="8">
        <v>1</v>
      </c>
      <c r="T103" s="54">
        <f t="shared" si="21"/>
        <v>0.53583999999999998</v>
      </c>
      <c r="U103" s="46" t="s">
        <v>37</v>
      </c>
      <c r="V103" s="34" t="s">
        <v>126</v>
      </c>
    </row>
    <row r="104" spans="1:22" ht="8.25" customHeight="1" x14ac:dyDescent="0.15">
      <c r="A104" s="6">
        <v>49</v>
      </c>
      <c r="B104" s="12">
        <v>46022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4" t="s">
        <v>25</v>
      </c>
      <c r="P104" s="14" t="s">
        <v>34</v>
      </c>
      <c r="Q104" s="15">
        <f>5807.5/1000</f>
        <v>5.8075000000000001</v>
      </c>
      <c r="R104" s="14" t="s">
        <v>35</v>
      </c>
      <c r="S104" s="8">
        <v>1</v>
      </c>
      <c r="T104" s="54">
        <f t="shared" si="21"/>
        <v>5.8075000000000001</v>
      </c>
      <c r="U104" s="46" t="s">
        <v>128</v>
      </c>
      <c r="V104" s="34" t="s">
        <v>129</v>
      </c>
    </row>
    <row r="105" spans="1:22" ht="8.25" customHeight="1" x14ac:dyDescent="0.15">
      <c r="A105" s="6">
        <v>50</v>
      </c>
      <c r="B105" s="12">
        <v>46022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4" t="s">
        <v>25</v>
      </c>
      <c r="P105" s="14" t="s">
        <v>34</v>
      </c>
      <c r="Q105" s="15">
        <f>41361.31/1000</f>
        <v>41.361309999999996</v>
      </c>
      <c r="R105" s="14" t="s">
        <v>35</v>
      </c>
      <c r="S105" s="8">
        <v>1</v>
      </c>
      <c r="T105" s="54">
        <f t="shared" si="21"/>
        <v>41.361309999999996</v>
      </c>
      <c r="U105" s="46" t="s">
        <v>128</v>
      </c>
      <c r="V105" s="34" t="s">
        <v>130</v>
      </c>
    </row>
    <row r="106" spans="1:22" ht="6.75" customHeight="1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</row>
    <row r="107" spans="1:22" ht="6.75" customHeight="1" x14ac:dyDescent="0.15">
      <c r="A107" s="36">
        <v>1</v>
      </c>
      <c r="B107" s="37">
        <v>45996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38" t="s">
        <v>25</v>
      </c>
      <c r="P107" s="39" t="s">
        <v>36</v>
      </c>
      <c r="Q107" s="15">
        <f>8333.33/1000</f>
        <v>8.3333300000000001</v>
      </c>
      <c r="R107" s="39" t="s">
        <v>35</v>
      </c>
      <c r="S107" s="40">
        <v>1</v>
      </c>
      <c r="T107" s="41">
        <f t="shared" ref="T107" si="22">Q107*S107</f>
        <v>8.3333300000000001</v>
      </c>
      <c r="U107" s="33" t="s">
        <v>37</v>
      </c>
      <c r="V107" s="34" t="s">
        <v>62</v>
      </c>
    </row>
    <row r="108" spans="1:22" ht="6.75" customHeight="1" x14ac:dyDescent="0.15">
      <c r="A108" s="36">
        <v>2</v>
      </c>
      <c r="B108" s="37">
        <v>46022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38" t="s">
        <v>25</v>
      </c>
      <c r="P108" s="39" t="s">
        <v>36</v>
      </c>
      <c r="Q108" s="15">
        <f>14288.87/1000</f>
        <v>14.288870000000001</v>
      </c>
      <c r="R108" s="39" t="s">
        <v>35</v>
      </c>
      <c r="S108" s="40">
        <v>1</v>
      </c>
      <c r="T108" s="41">
        <f t="shared" ref="T108" si="23">Q108*S108</f>
        <v>14.288870000000001</v>
      </c>
      <c r="U108" s="33" t="s">
        <v>37</v>
      </c>
      <c r="V108" s="34" t="s">
        <v>137</v>
      </c>
    </row>
    <row r="109" spans="1:22" ht="7.5" customHeight="1" x14ac:dyDescent="0.15">
      <c r="A109" s="36">
        <v>3</v>
      </c>
      <c r="B109" s="37">
        <v>46022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38" t="s">
        <v>25</v>
      </c>
      <c r="P109" s="39" t="s">
        <v>36</v>
      </c>
      <c r="Q109" s="15">
        <f>8333.33/1000</f>
        <v>8.3333300000000001</v>
      </c>
      <c r="R109" s="39" t="s">
        <v>35</v>
      </c>
      <c r="S109" s="40">
        <v>1</v>
      </c>
      <c r="T109" s="41">
        <f t="shared" ref="T109" si="24">Q109*S109</f>
        <v>8.3333300000000001</v>
      </c>
      <c r="U109" s="33" t="s">
        <v>37</v>
      </c>
      <c r="V109" s="34" t="s">
        <v>127</v>
      </c>
    </row>
  </sheetData>
  <mergeCells count="36">
    <mergeCell ref="A1:V1"/>
    <mergeCell ref="A2:V2"/>
    <mergeCell ref="A3:V3"/>
    <mergeCell ref="A4:V4"/>
    <mergeCell ref="A5:V5"/>
    <mergeCell ref="A12:V12"/>
    <mergeCell ref="R6:R10"/>
    <mergeCell ref="S6:S10"/>
    <mergeCell ref="T6:T10"/>
    <mergeCell ref="U6:U10"/>
    <mergeCell ref="V6:V10"/>
    <mergeCell ref="C7:M7"/>
    <mergeCell ref="N7:O8"/>
    <mergeCell ref="C8:L8"/>
    <mergeCell ref="M8:M10"/>
    <mergeCell ref="C9:E9"/>
    <mergeCell ref="A6:A10"/>
    <mergeCell ref="B6:B10"/>
    <mergeCell ref="C6:O6"/>
    <mergeCell ref="P6:P10"/>
    <mergeCell ref="Q6:Q10"/>
    <mergeCell ref="F9:H9"/>
    <mergeCell ref="I9:J9"/>
    <mergeCell ref="K9:L9"/>
    <mergeCell ref="N9:N10"/>
    <mergeCell ref="O9:O10"/>
    <mergeCell ref="A47:V47"/>
    <mergeCell ref="A50:V50"/>
    <mergeCell ref="A55:V55"/>
    <mergeCell ref="A106:V106"/>
    <mergeCell ref="A15:V15"/>
    <mergeCell ref="A27:V27"/>
    <mergeCell ref="A31:V31"/>
    <mergeCell ref="A33:V33"/>
    <mergeCell ref="A37:V37"/>
    <mergeCell ref="A42:V4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barlak-n@mail.ru</cp:lastModifiedBy>
  <dcterms:created xsi:type="dcterms:W3CDTF">2015-06-05T18:17:20Z</dcterms:created>
  <dcterms:modified xsi:type="dcterms:W3CDTF">2026-01-15T03:47:56Z</dcterms:modified>
</cp:coreProperties>
</file>