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8"/>
  <workbookPr/>
  <mc:AlternateContent xmlns:mc="http://schemas.openxmlformats.org/markup-compatibility/2006">
    <mc:Choice Requires="x15">
      <x15ac:absPath xmlns:x15ac="http://schemas.microsoft.com/office/spreadsheetml/2010/11/ac" url="C:\Users\stimu\Desktop\Раскрытие на сайт\Год 2025\Раскрытие ноябрь 2025г\"/>
    </mc:Choice>
  </mc:AlternateContent>
  <xr:revisionPtr revIDLastSave="0" documentId="13_ncr:1_{5EE603DA-1B06-43DF-BAB0-F8BF524C0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ябрь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" l="1"/>
  <c r="T70" i="1" s="1"/>
  <c r="Q47" i="1"/>
  <c r="T47" i="1" s="1"/>
  <c r="Q68" i="1"/>
  <c r="T68" i="1" s="1"/>
  <c r="Q67" i="1"/>
  <c r="T67" i="1" s="1"/>
  <c r="Q66" i="1"/>
  <c r="T66" i="1" s="1"/>
  <c r="Q65" i="1"/>
  <c r="T65" i="1" s="1"/>
  <c r="Q63" i="1"/>
  <c r="T63" i="1" s="1"/>
  <c r="Q62" i="1"/>
  <c r="T62" i="1" s="1"/>
  <c r="Q61" i="1"/>
  <c r="Q60" i="1"/>
  <c r="Q59" i="1"/>
  <c r="T59" i="1" s="1"/>
  <c r="Q75" i="1"/>
  <c r="T75" i="1" s="1"/>
  <c r="Q58" i="1"/>
  <c r="T58" i="1" s="1"/>
  <c r="Q57" i="1"/>
  <c r="T57" i="1" s="1"/>
  <c r="Q56" i="1"/>
  <c r="T56" i="1" s="1"/>
  <c r="Q55" i="1"/>
  <c r="T55" i="1" s="1"/>
  <c r="Q73" i="1"/>
  <c r="T73" i="1" s="1"/>
  <c r="Q50" i="1"/>
  <c r="T50" i="1" s="1"/>
  <c r="Q22" i="1"/>
  <c r="T22" i="1" s="1"/>
  <c r="Q51" i="1"/>
  <c r="T51" i="1" s="1"/>
  <c r="Q52" i="1"/>
  <c r="T52" i="1" s="1"/>
  <c r="Q54" i="1"/>
  <c r="T54" i="1" s="1"/>
  <c r="Q53" i="1"/>
  <c r="Q49" i="1"/>
  <c r="T49" i="1" s="1"/>
  <c r="Q48" i="1"/>
  <c r="T48" i="1" s="1"/>
  <c r="Q46" i="1"/>
  <c r="Q16" i="1"/>
  <c r="Q69" i="1"/>
  <c r="T69" i="1" s="1"/>
  <c r="Q71" i="1"/>
  <c r="T71" i="1" s="1"/>
  <c r="Q64" i="1"/>
  <c r="T64" i="1" s="1"/>
  <c r="Q74" i="1"/>
  <c r="T74" i="1" s="1"/>
  <c r="T61" i="1" l="1"/>
  <c r="T46" i="1"/>
  <c r="T60" i="1" l="1"/>
  <c r="T53" i="1"/>
  <c r="T16" i="1"/>
</calcChain>
</file>

<file path=xl/sharedStrings.xml><?xml version="1.0" encoding="utf-8"?>
<sst xmlns="http://schemas.openxmlformats.org/spreadsheetml/2006/main" count="196" uniqueCount="96">
  <si>
    <t>Форма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</si>
  <si>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ООО "Стимул"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</si>
  <si>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</si>
  <si>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</si>
  <si>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</si>
  <si>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</si>
  <si>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</si>
  <si>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</si>
  <si>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</si>
  <si>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</si>
  <si>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</si>
  <si>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</si>
  <si>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</si>
  <si>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</si>
  <si>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</si>
  <si>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</si>
  <si>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</si>
  <si>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</si>
  <si>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</si>
  <si>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закрытый конкурс</t>
  </si>
  <si>
    <t>открытый аукцион</t>
  </si>
  <si>
    <t>закрытый аукцион</t>
  </si>
  <si>
    <t>закрытый запрос котировок</t>
  </si>
  <si>
    <t>Приобретение электроэнергии</t>
  </si>
  <si>
    <t>Вспомогательные материалы</t>
  </si>
  <si>
    <t>Х</t>
  </si>
  <si>
    <t>Материалы</t>
  </si>
  <si>
    <t>Капитальный ремонт</t>
  </si>
  <si>
    <t>Приобретение оборудования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</si>
  <si>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</si>
  <si>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</si>
  <si>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</si>
  <si>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</si>
  <si>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</si>
  <si>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 xml:space="preserve">Услуги </t>
  </si>
  <si>
    <t>усл. ед.</t>
  </si>
  <si>
    <t>ГСМ</t>
  </si>
  <si>
    <t>ООО "Газпромнефть-Региональные продажи"</t>
  </si>
  <si>
    <t>Иное</t>
  </si>
  <si>
    <t>Неконкурентная закупка
закупка</t>
  </si>
  <si>
    <t>единственный поставщик (исполнитель, подрядчик)</t>
  </si>
  <si>
    <t>Иной способ, установленный положением о закупке</t>
  </si>
  <si>
    <t>закрытый запрос предложений</t>
  </si>
  <si>
    <t>запрос предложений в электронной форме</t>
  </si>
  <si>
    <t>запрос котировок в электронной форме</t>
  </si>
  <si>
    <t>аукцион в электронной форме</t>
  </si>
  <si>
    <t>конкурс в электронной форме</t>
  </si>
  <si>
    <t>Приложение № 10
к приказу ФАС России
от 08.12.2022 № 960/22</t>
  </si>
  <si>
    <t>ООО "Бегет"</t>
  </si>
  <si>
    <t>ООО "Кассы Весы Сервис"</t>
  </si>
  <si>
    <t>ПАО "ВымпелКом"</t>
  </si>
  <si>
    <t>ПАО "Ростелеком"</t>
  </si>
  <si>
    <t>ПАО "МегаФон"</t>
  </si>
  <si>
    <t>ООО ПСК "Связьпроектсервис"</t>
  </si>
  <si>
    <t>ООО "Газпром межрегионгаз Новосибирск"</t>
  </si>
  <si>
    <t>ООО "Рифт"</t>
  </si>
  <si>
    <t xml:space="preserve">№ 101159672226 от 10.11.2025 </t>
  </si>
  <si>
    <t>ГАУ НСО "Издательский дом "Советская Сибирь"</t>
  </si>
  <si>
    <t>за ноябрь 2025 года</t>
  </si>
  <si>
    <t>ООО "НОВОБЕТОН"</t>
  </si>
  <si>
    <t>№ 811-09 от 08.11.2025г.</t>
  </si>
  <si>
    <t>№ УТ-196 от 12.11.2025 г.</t>
  </si>
  <si>
    <t>№ 5992 от 13.11.2025 г.</t>
  </si>
  <si>
    <t>ИП Черников Максим Александрович</t>
  </si>
  <si>
    <t>№ 163 от 26.11.2025 г.</t>
  </si>
  <si>
    <t>ИП Переверзина Кира Юрьевна</t>
  </si>
  <si>
    <t>№ 382 от 26.11.2025 г.</t>
  </si>
  <si>
    <t>№ 381 от 25.11.2025 г.</t>
  </si>
  <si>
    <t>№ 379 от 24.11.2025 г.</t>
  </si>
  <si>
    <t>Оборудование</t>
  </si>
  <si>
    <t>ООО "ВсеИнструменты.ру"</t>
  </si>
  <si>
    <t>№ 7551305-НСК от 19.11.2025 г.</t>
  </si>
  <si>
    <t>ООО "Сибирский инженерный центр"</t>
  </si>
  <si>
    <t>№ 1770 от 18.11.2025 г.</t>
  </si>
  <si>
    <t>№ АВ00000003557606 от 10.11.2025</t>
  </si>
  <si>
    <t>ООО "ПЕГАЗ"</t>
  </si>
  <si>
    <t>№ 376 от 27.11.2025 г.</t>
  </si>
  <si>
    <t>№ 383 от 27.11.2025 г.</t>
  </si>
  <si>
    <t>№ УТ-212 от 27.11.2025 г.</t>
  </si>
  <si>
    <t>№ 384 от 28.11.2025 г.</t>
  </si>
  <si>
    <t>№ АВ00000003629248 от 21.11.2025</t>
  </si>
  <si>
    <t>№ CSR0000001623006 от 30.11.2025 г.</t>
  </si>
  <si>
    <t>№ КВ-33798 от 30.11.2025 г.</t>
  </si>
  <si>
    <t>№ CSR0000001555028 от 30.11.2025 г.</t>
  </si>
  <si>
    <t xml:space="preserve">№ 0100049433 от 30.11.2025 </t>
  </si>
  <si>
    <t xml:space="preserve">№ 640.00034917-2/01609 от 30.11.2025 </t>
  </si>
  <si>
    <t xml:space="preserve">№ 640.00204893-1/01609 от 30.11.2025 </t>
  </si>
  <si>
    <t xml:space="preserve">№ 640.00073279-70/01609 от 30.11.2025 </t>
  </si>
  <si>
    <t xml:space="preserve">№ 640.00204892-1/01609 от 30.11.2025 </t>
  </si>
  <si>
    <t>№ 21340234/П от 30.11.2025 г.</t>
  </si>
  <si>
    <t xml:space="preserve">№ 21075957976/700 от 30.11.2025 г. </t>
  </si>
  <si>
    <t xml:space="preserve">№ 21340234 от 30.11.2025 </t>
  </si>
  <si>
    <t xml:space="preserve">№ 0500041942/А от 10.11.2025 </t>
  </si>
  <si>
    <t xml:space="preserve">№ 456 от 30.11.2025 г. </t>
  </si>
  <si>
    <t>ООО "Новотелеком"</t>
  </si>
  <si>
    <t>№ 6400282025 от 30.11.2025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</si>
</sst>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sz val="4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sz val="4.5"/>
      <name val="Times New Roman"/>
      <family val="1"/>
      <charset val="204"/>
    </font>
    <font>
      <b/>
      <sz val="4.5"/>
      <color rgb="FF000000"/>
      <name val="Times New Roman"/>
      <family val="1"/>
      <charset val="204"/>
    </font>
    <font>
      <b/>
      <sz val="4.5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1" fontId="1" fillId="0" borderId="12" xfId="0" applyNumberFormat="1" applyFont="1" applyBorder="1" applyAlignment="1">
      <alignment horizontal="left" vertical="top" indent="2" shrinkToFit="1"/>
    </xf>
    <xf numFmtId="1" fontId="1" fillId="0" borderId="12" xfId="0" applyNumberFormat="1" applyFont="1" applyBorder="1" applyAlignment="1">
      <alignment horizontal="right" vertical="top" indent="1" shrinkToFit="1"/>
    </xf>
    <xf numFmtId="1" fontId="1" fillId="0" borderId="16" xfId="0" applyNumberFormat="1" applyFont="1" applyBorder="1" applyAlignment="1">
      <alignment horizontal="center" vertical="top" shrinkToFit="1"/>
    </xf>
    <xf numFmtId="1" fontId="1" fillId="0" borderId="16" xfId="0" applyNumberFormat="1" applyFont="1" applyBorder="1" applyAlignment="1">
      <alignment horizontal="left" vertical="top" indent="2" shrinkToFit="1"/>
    </xf>
    <xf numFmtId="1" fontId="1" fillId="0" borderId="16" xfId="0" applyNumberFormat="1" applyFont="1" applyBorder="1" applyAlignment="1">
      <alignment horizontal="right" vertical="top" inden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top" wrapText="1"/>
    </xf>
    <xf numFmtId="2" fontId="1" fillId="0" borderId="12" xfId="0" applyNumberFormat="1" applyFont="1" applyBorder="1" applyAlignment="1">
      <alignment horizontal="left" vertical="top" indent="2" shrinkToFit="1"/>
    </xf>
    <xf numFmtId="0" fontId="3" fillId="0" borderId="16" xfId="0" applyFont="1" applyBorder="1" applyAlignment="1">
      <alignment vertical="center" wrapText="1"/>
    </xf>
    <xf numFmtId="1" fontId="1" fillId="0" borderId="16" xfId="0" applyNumberFormat="1" applyFont="1" applyBorder="1" applyAlignment="1">
      <alignment horizontal="left" vertical="top" shrinkToFit="1"/>
    </xf>
    <xf numFmtId="164" fontId="1" fillId="0" borderId="16" xfId="0" applyNumberFormat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2" fontId="1" fillId="0" borderId="16" xfId="0" applyNumberFormat="1" applyFont="1" applyBorder="1" applyAlignment="1">
      <alignment horizontal="left" vertical="top" indent="2" shrinkToFit="1"/>
    </xf>
    <xf numFmtId="164" fontId="1" fillId="0" borderId="1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1" fontId="1" fillId="0" borderId="12" xfId="0" applyNumberFormat="1" applyFont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1" fontId="1" fillId="2" borderId="16" xfId="0" applyNumberFormat="1" applyFont="1" applyFill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center" vertical="center" shrinkToFit="1"/>
    </xf>
    <xf numFmtId="164" fontId="1" fillId="2" borderId="23" xfId="0" applyNumberFormat="1" applyFont="1" applyFill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1" fontId="1" fillId="0" borderId="24" xfId="0" applyNumberFormat="1" applyFont="1" applyBorder="1" applyAlignment="1">
      <alignment horizontal="right" vertical="top" indent="1" shrinkToFit="1"/>
    </xf>
    <xf numFmtId="2" fontId="1" fillId="0" borderId="20" xfId="0" applyNumberFormat="1" applyFont="1" applyBorder="1" applyAlignment="1">
      <alignment horizontal="left" vertical="top" indent="2" shrinkToFi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shrinkToFit="1"/>
    </xf>
    <xf numFmtId="1" fontId="4" fillId="0" borderId="21" xfId="0" applyNumberFormat="1" applyFont="1" applyBorder="1" applyAlignment="1">
      <alignment horizontal="left" vertical="top" shrinkToFit="1"/>
    </xf>
    <xf numFmtId="1" fontId="4" fillId="0" borderId="22" xfId="0" applyNumberFormat="1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4" xfId="0" applyNumberFormat="1" applyFont="1" applyBorder="1" applyAlignment="1">
      <alignment horizontal="left" vertical="top" shrinkToFit="1"/>
    </xf>
    <xf numFmtId="1" fontId="4" fillId="0" borderId="15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5"/>
  <sheetViews>
    <sheetView tabSelected="1" workbookViewId="0">
      <selection activeCell="R79" sqref="R79"/>
    </sheetView>
  </sheetViews>
  <sheetFormatPr defaultRowHeight="15" x14ac:dyDescent="0.25"/>
  <cols>
    <col min="1" max="1" width="2.140625" style="1" customWidth="1"/>
    <col min="2" max="2" width="5.85546875" style="1" customWidth="1"/>
    <col min="3" max="10" width="4.42578125" style="1" customWidth="1"/>
    <col min="11" max="11" width="4.5703125" style="1" customWidth="1"/>
    <col min="12" max="15" width="4.42578125" style="1" customWidth="1"/>
    <col min="16" max="16" width="21.7109375" style="1" customWidth="1"/>
    <col min="17" max="17" width="8.7109375" style="1" customWidth="1"/>
    <col min="18" max="18" width="8.42578125" style="1" customWidth="1"/>
    <col min="19" max="19" width="5.28515625" style="1" customWidth="1"/>
    <col min="20" max="20" width="8.7109375" style="1" customWidth="1"/>
    <col min="21" max="21" width="18.85546875" style="1" customWidth="1"/>
    <col min="22" max="22" width="12" style="1" customWidth="1"/>
    <col min="23" max="16384" width="9.140625" style="1"/>
  </cols>
  <sheetData>
    <row r="1" spans="1:53" ht="41.25" customHeight="1" x14ac:dyDescent="0.25">
      <c r="A1" s="82" t="s">
        <v>47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53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53" ht="33.75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x14ac:dyDescent="0.25">
      <c r="A4" s="85" t="s">
        <v>58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53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53" ht="6.75" customHeight="1" x14ac:dyDescent="0.25">
      <c r="A6" s="67" t="s">
        <v>2</v>
      </c>
      <c r="B6" s="67" t="s">
        <v>3</v>
      </c>
      <c r="C6" s="74" t="s">
        <v>4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  <c r="P6" s="70" t="s">
        <v>5</v>
      </c>
      <c r="Q6" s="70" t="s">
        <v>6</v>
      </c>
      <c r="R6" s="67" t="s">
        <v>7</v>
      </c>
      <c r="S6" s="70" t="s">
        <v>8</v>
      </c>
      <c r="T6" s="67" t="s">
        <v>9</v>
      </c>
      <c r="U6" s="62" t="s">
        <v>10</v>
      </c>
      <c r="V6" s="62" t="s">
        <v>11</v>
      </c>
    </row>
    <row r="7" spans="1:53" ht="6.75" customHeight="1" x14ac:dyDescent="0.25">
      <c r="A7" s="68"/>
      <c r="B7" s="68"/>
      <c r="C7" s="74" t="s">
        <v>12</v>
      </c>
      <c r="D7" s="75"/>
      <c r="E7" s="75"/>
      <c r="F7" s="75"/>
      <c r="G7" s="75"/>
      <c r="H7" s="75"/>
      <c r="I7" s="75"/>
      <c r="J7" s="75"/>
      <c r="K7" s="75"/>
      <c r="L7" s="75"/>
      <c r="M7" s="76"/>
      <c r="N7" s="77" t="s">
        <v>39</v>
      </c>
      <c r="O7" s="78"/>
      <c r="P7" s="71"/>
      <c r="Q7" s="71"/>
      <c r="R7" s="68"/>
      <c r="S7" s="71"/>
      <c r="T7" s="68"/>
      <c r="U7" s="73"/>
      <c r="V7" s="73"/>
    </row>
    <row r="8" spans="1:53" ht="6.75" customHeight="1" x14ac:dyDescent="0.25">
      <c r="A8" s="68"/>
      <c r="B8" s="68"/>
      <c r="C8" s="74" t="s">
        <v>13</v>
      </c>
      <c r="D8" s="75"/>
      <c r="E8" s="75"/>
      <c r="F8" s="75"/>
      <c r="G8" s="75"/>
      <c r="H8" s="75"/>
      <c r="I8" s="75"/>
      <c r="J8" s="75"/>
      <c r="K8" s="75"/>
      <c r="L8" s="76"/>
      <c r="M8" s="60" t="s">
        <v>41</v>
      </c>
      <c r="N8" s="79"/>
      <c r="O8" s="80"/>
      <c r="P8" s="71"/>
      <c r="Q8" s="71"/>
      <c r="R8" s="68"/>
      <c r="S8" s="71"/>
      <c r="T8" s="68"/>
      <c r="U8" s="73"/>
      <c r="V8" s="73"/>
    </row>
    <row r="9" spans="1:53" ht="15.2" customHeight="1" x14ac:dyDescent="0.25">
      <c r="A9" s="68"/>
      <c r="B9" s="68"/>
      <c r="C9" s="55" t="s">
        <v>14</v>
      </c>
      <c r="D9" s="56"/>
      <c r="E9" s="57"/>
      <c r="F9" s="55" t="s">
        <v>15</v>
      </c>
      <c r="G9" s="56"/>
      <c r="H9" s="57"/>
      <c r="I9" s="58" t="s">
        <v>16</v>
      </c>
      <c r="J9" s="59"/>
      <c r="K9" s="58" t="s">
        <v>17</v>
      </c>
      <c r="L9" s="59"/>
      <c r="M9" s="81"/>
      <c r="N9" s="60" t="s">
        <v>40</v>
      </c>
      <c r="O9" s="62" t="s">
        <v>38</v>
      </c>
      <c r="P9" s="71"/>
      <c r="Q9" s="71"/>
      <c r="R9" s="68"/>
      <c r="S9" s="71"/>
      <c r="T9" s="68"/>
      <c r="U9" s="73"/>
      <c r="V9" s="73"/>
    </row>
    <row r="10" spans="1:53" ht="45.75" customHeight="1" x14ac:dyDescent="0.25">
      <c r="A10" s="69"/>
      <c r="B10" s="69"/>
      <c r="C10" s="3" t="s">
        <v>18</v>
      </c>
      <c r="D10" s="3" t="s">
        <v>46</v>
      </c>
      <c r="E10" s="3" t="s">
        <v>19</v>
      </c>
      <c r="F10" s="3" t="s">
        <v>20</v>
      </c>
      <c r="G10" s="3" t="s">
        <v>45</v>
      </c>
      <c r="H10" s="3" t="s">
        <v>21</v>
      </c>
      <c r="I10" s="4" t="s">
        <v>44</v>
      </c>
      <c r="J10" s="5" t="s">
        <v>22</v>
      </c>
      <c r="K10" s="4" t="s">
        <v>43</v>
      </c>
      <c r="L10" s="4" t="s">
        <v>42</v>
      </c>
      <c r="M10" s="61"/>
      <c r="N10" s="61"/>
      <c r="O10" s="63"/>
      <c r="P10" s="72"/>
      <c r="Q10" s="72"/>
      <c r="R10" s="69"/>
      <c r="S10" s="72"/>
      <c r="T10" s="69"/>
      <c r="U10" s="63"/>
      <c r="V10" s="63"/>
    </row>
    <row r="11" spans="1:53" ht="6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7">
        <v>17</v>
      </c>
      <c r="R11" s="6">
        <v>18</v>
      </c>
      <c r="S11" s="8">
        <v>19</v>
      </c>
      <c r="T11" s="7">
        <v>20</v>
      </c>
      <c r="U11" s="6">
        <v>21</v>
      </c>
      <c r="V11" s="6">
        <v>22</v>
      </c>
    </row>
    <row r="12" spans="1:53" ht="6.75" customHeight="1" x14ac:dyDescent="0.25">
      <c r="A12" s="64" t="s">
        <v>23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6"/>
    </row>
    <row r="13" spans="1:53" ht="6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11"/>
      <c r="T13" s="10"/>
      <c r="U13" s="9"/>
      <c r="V13" s="9"/>
    </row>
    <row r="14" spans="1:53" ht="6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11"/>
      <c r="T14" s="10"/>
      <c r="U14" s="9"/>
      <c r="V14" s="9"/>
    </row>
    <row r="15" spans="1:53" ht="6.75" customHeight="1" x14ac:dyDescent="0.25">
      <c r="A15" s="46" t="s">
        <v>24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</row>
    <row r="16" spans="1:53" ht="6.75" customHeight="1" x14ac:dyDescent="0.15">
      <c r="A16" s="6">
        <v>1</v>
      </c>
      <c r="B16" s="12">
        <v>45969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4" t="s">
        <v>25</v>
      </c>
      <c r="P16" s="14" t="s">
        <v>26</v>
      </c>
      <c r="Q16" s="15">
        <f>11275/1000</f>
        <v>11.275</v>
      </c>
      <c r="R16" s="13"/>
      <c r="S16" s="13"/>
      <c r="T16" s="15">
        <f t="shared" ref="T16" si="0">Q16</f>
        <v>11.275</v>
      </c>
      <c r="U16" s="14" t="s">
        <v>59</v>
      </c>
      <c r="V16" s="16" t="s">
        <v>60</v>
      </c>
    </row>
    <row r="17" spans="1:22" ht="6.75" customHeight="1" x14ac:dyDescent="0.25">
      <c r="A17" s="49" t="s">
        <v>27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1:22" ht="6.75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6.7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6.75" customHeight="1" x14ac:dyDescent="0.15">
      <c r="A20" s="9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1"/>
      <c r="Q20" s="22"/>
      <c r="R20" s="19"/>
      <c r="S20" s="19"/>
      <c r="T20" s="22"/>
      <c r="U20" s="21"/>
      <c r="V20" s="21"/>
    </row>
    <row r="21" spans="1:22" ht="6.75" customHeight="1" x14ac:dyDescent="0.25">
      <c r="A21" s="46" t="s">
        <v>28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/>
    </row>
    <row r="22" spans="1:22" ht="6.75" customHeight="1" x14ac:dyDescent="0.15">
      <c r="A22" s="35">
        <v>1</v>
      </c>
      <c r="B22" s="23">
        <v>45980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4" t="s">
        <v>25</v>
      </c>
      <c r="P22" s="14" t="s">
        <v>69</v>
      </c>
      <c r="Q22" s="15">
        <f>18636.67/1000</f>
        <v>18.636669999999999</v>
      </c>
      <c r="R22" s="13"/>
      <c r="S22" s="13"/>
      <c r="T22" s="15">
        <f t="shared" ref="T22" si="1">Q22</f>
        <v>18.636669999999999</v>
      </c>
      <c r="U22" s="14" t="s">
        <v>70</v>
      </c>
      <c r="V22" s="16" t="s">
        <v>71</v>
      </c>
    </row>
    <row r="23" spans="1:22" ht="6.75" customHeight="1" x14ac:dyDescent="0.25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4"/>
    </row>
    <row r="24" spans="1:22" ht="5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5.25" customHeight="1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 ht="5.25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ht="6.75" customHeight="1" x14ac:dyDescent="0.25">
      <c r="A27" s="52" t="s">
        <v>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</row>
    <row r="28" spans="1:22" ht="5.25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5.25" customHeight="1" x14ac:dyDescent="0.1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5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5.25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6.75" customHeight="1" x14ac:dyDescent="0.25">
      <c r="A32" s="42" t="s">
        <v>30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4"/>
    </row>
    <row r="33" spans="1:22" ht="6.75" customHeight="1" x14ac:dyDescent="0.25">
      <c r="A33" s="6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4"/>
      <c r="P33" s="14"/>
      <c r="Q33" s="15"/>
      <c r="R33" s="14"/>
      <c r="S33" s="8"/>
      <c r="T33" s="15"/>
      <c r="U33" s="29"/>
      <c r="V33" s="14"/>
    </row>
    <row r="34" spans="1:22" ht="6.75" customHeight="1" x14ac:dyDescent="0.15">
      <c r="A34" s="6"/>
      <c r="B34" s="27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/>
      <c r="P34" s="14"/>
      <c r="Q34" s="15"/>
      <c r="R34" s="14"/>
      <c r="S34" s="8"/>
      <c r="T34" s="15"/>
      <c r="U34" s="14"/>
      <c r="V34" s="14"/>
    </row>
    <row r="35" spans="1:22" ht="5.25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5.2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6.75" customHeight="1" x14ac:dyDescent="0.25">
      <c r="A37" s="42" t="s">
        <v>31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4"/>
    </row>
    <row r="38" spans="1:22" ht="5.25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5.25" customHeight="1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6.75" customHeight="1" x14ac:dyDescent="0.25">
      <c r="A40" s="42" t="s">
        <v>32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4"/>
    </row>
    <row r="41" spans="1:22" ht="6.75" customHeight="1" x14ac:dyDescent="0.15">
      <c r="A41" s="6"/>
      <c r="B41" s="27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4"/>
      <c r="P41" s="14"/>
      <c r="Q41" s="15"/>
      <c r="R41" s="14"/>
      <c r="S41" s="8"/>
      <c r="T41" s="15"/>
      <c r="U41" s="14"/>
      <c r="V41" s="30"/>
    </row>
    <row r="42" spans="1:22" ht="5.25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5.25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5.25" customHeight="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6.75" customHeight="1" x14ac:dyDescent="0.25">
      <c r="A45" s="42" t="s">
        <v>33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4"/>
    </row>
    <row r="46" spans="1:22" ht="8.25" customHeight="1" x14ac:dyDescent="0.15">
      <c r="A46" s="6">
        <v>1</v>
      </c>
      <c r="B46" s="12">
        <v>45971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4" t="s">
        <v>25</v>
      </c>
      <c r="P46" s="14" t="s">
        <v>34</v>
      </c>
      <c r="Q46" s="15">
        <f>776.13/1000</f>
        <v>0.77612999999999999</v>
      </c>
      <c r="R46" s="14" t="s">
        <v>35</v>
      </c>
      <c r="S46" s="8">
        <v>1</v>
      </c>
      <c r="T46" s="15">
        <f t="shared" ref="T46:T48" si="2">Q46*S46</f>
        <v>0.77612999999999999</v>
      </c>
      <c r="U46" s="31" t="s">
        <v>50</v>
      </c>
      <c r="V46" s="32" t="s">
        <v>56</v>
      </c>
    </row>
    <row r="47" spans="1:22" ht="8.25" customHeight="1" x14ac:dyDescent="0.15">
      <c r="A47" s="6">
        <v>2</v>
      </c>
      <c r="B47" s="12">
        <v>45971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4" t="s">
        <v>25</v>
      </c>
      <c r="P47" s="14" t="s">
        <v>34</v>
      </c>
      <c r="Q47" s="15">
        <f>4456.49/1000</f>
        <v>4.4564899999999996</v>
      </c>
      <c r="R47" s="14" t="s">
        <v>35</v>
      </c>
      <c r="S47" s="8">
        <v>1</v>
      </c>
      <c r="T47" s="15">
        <f t="shared" si="2"/>
        <v>4.4564899999999996</v>
      </c>
      <c r="U47" s="31" t="s">
        <v>54</v>
      </c>
      <c r="V47" s="32" t="s">
        <v>92</v>
      </c>
    </row>
    <row r="48" spans="1:22" ht="8.25" customHeight="1" x14ac:dyDescent="0.15">
      <c r="A48" s="6">
        <v>3</v>
      </c>
      <c r="B48" s="12">
        <v>45973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4" t="s">
        <v>25</v>
      </c>
      <c r="P48" s="14" t="s">
        <v>34</v>
      </c>
      <c r="Q48" s="15">
        <f>91666.67/1000</f>
        <v>91.666669999999996</v>
      </c>
      <c r="R48" s="14" t="s">
        <v>35</v>
      </c>
      <c r="S48" s="8">
        <v>1</v>
      </c>
      <c r="T48" s="15">
        <f t="shared" si="2"/>
        <v>91.666669999999996</v>
      </c>
      <c r="U48" s="31" t="s">
        <v>55</v>
      </c>
      <c r="V48" s="32" t="s">
        <v>61</v>
      </c>
    </row>
    <row r="49" spans="1:22" ht="8.25" customHeight="1" x14ac:dyDescent="0.15">
      <c r="A49" s="6">
        <v>4</v>
      </c>
      <c r="B49" s="12">
        <v>45974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" t="s">
        <v>25</v>
      </c>
      <c r="P49" s="14" t="s">
        <v>34</v>
      </c>
      <c r="Q49" s="15">
        <f>1125/1000</f>
        <v>1.125</v>
      </c>
      <c r="R49" s="14" t="s">
        <v>35</v>
      </c>
      <c r="S49" s="8">
        <v>1</v>
      </c>
      <c r="T49" s="15">
        <f t="shared" ref="T49:T52" si="3">Q49*S49</f>
        <v>1.125</v>
      </c>
      <c r="U49" s="31" t="s">
        <v>57</v>
      </c>
      <c r="V49" s="32" t="s">
        <v>62</v>
      </c>
    </row>
    <row r="50" spans="1:22" ht="8.25" customHeight="1" x14ac:dyDescent="0.15">
      <c r="A50" s="6">
        <v>5</v>
      </c>
      <c r="B50" s="12">
        <v>45979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4" t="s">
        <v>25</v>
      </c>
      <c r="P50" s="14" t="s">
        <v>34</v>
      </c>
      <c r="Q50" s="15">
        <f>2916.67/1000</f>
        <v>2.9166699999999999</v>
      </c>
      <c r="R50" s="14" t="s">
        <v>35</v>
      </c>
      <c r="S50" s="8">
        <v>1</v>
      </c>
      <c r="T50" s="15">
        <f t="shared" si="3"/>
        <v>2.9166699999999999</v>
      </c>
      <c r="U50" s="31" t="s">
        <v>72</v>
      </c>
      <c r="V50" s="32" t="s">
        <v>73</v>
      </c>
    </row>
    <row r="51" spans="1:22" ht="8.25" customHeight="1" x14ac:dyDescent="0.15">
      <c r="A51" s="6">
        <v>6</v>
      </c>
      <c r="B51" s="12">
        <v>45985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4" t="s">
        <v>25</v>
      </c>
      <c r="P51" s="14" t="s">
        <v>34</v>
      </c>
      <c r="Q51" s="15">
        <f>17250/1000</f>
        <v>17.25</v>
      </c>
      <c r="R51" s="14" t="s">
        <v>35</v>
      </c>
      <c r="S51" s="8">
        <v>1</v>
      </c>
      <c r="T51" s="15">
        <f t="shared" ref="T51" si="4">Q51*S51</f>
        <v>17.25</v>
      </c>
      <c r="U51" s="31" t="s">
        <v>65</v>
      </c>
      <c r="V51" s="32" t="s">
        <v>68</v>
      </c>
    </row>
    <row r="52" spans="1:22" ht="8.25" customHeight="1" x14ac:dyDescent="0.15">
      <c r="A52" s="6">
        <v>7</v>
      </c>
      <c r="B52" s="12">
        <v>45986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4" t="s">
        <v>25</v>
      </c>
      <c r="P52" s="14" t="s">
        <v>34</v>
      </c>
      <c r="Q52" s="15">
        <f>17250/1000</f>
        <v>17.25</v>
      </c>
      <c r="R52" s="14" t="s">
        <v>35</v>
      </c>
      <c r="S52" s="8">
        <v>1</v>
      </c>
      <c r="T52" s="15">
        <f t="shared" si="3"/>
        <v>17.25</v>
      </c>
      <c r="U52" s="31" t="s">
        <v>65</v>
      </c>
      <c r="V52" s="32" t="s">
        <v>67</v>
      </c>
    </row>
    <row r="53" spans="1:22" ht="8.25" customHeight="1" x14ac:dyDescent="0.15">
      <c r="A53" s="6">
        <v>8</v>
      </c>
      <c r="B53" s="12">
        <v>45987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4" t="s">
        <v>25</v>
      </c>
      <c r="P53" s="14" t="s">
        <v>34</v>
      </c>
      <c r="Q53" s="15">
        <f>75000/1000</f>
        <v>75</v>
      </c>
      <c r="R53" s="14" t="s">
        <v>35</v>
      </c>
      <c r="S53" s="8">
        <v>1</v>
      </c>
      <c r="T53" s="15">
        <f t="shared" ref="T53:T66" si="5">Q53*S53</f>
        <v>75</v>
      </c>
      <c r="U53" s="31" t="s">
        <v>63</v>
      </c>
      <c r="V53" s="32" t="s">
        <v>64</v>
      </c>
    </row>
    <row r="54" spans="1:22" ht="8.25" customHeight="1" x14ac:dyDescent="0.15">
      <c r="A54" s="6">
        <v>9</v>
      </c>
      <c r="B54" s="12">
        <v>45987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4" t="s">
        <v>25</v>
      </c>
      <c r="P54" s="14" t="s">
        <v>34</v>
      </c>
      <c r="Q54" s="15">
        <f>14950/1000</f>
        <v>14.95</v>
      </c>
      <c r="R54" s="14" t="s">
        <v>35</v>
      </c>
      <c r="S54" s="8">
        <v>1</v>
      </c>
      <c r="T54" s="15">
        <f t="shared" si="5"/>
        <v>14.95</v>
      </c>
      <c r="U54" s="31" t="s">
        <v>65</v>
      </c>
      <c r="V54" s="32" t="s">
        <v>66</v>
      </c>
    </row>
    <row r="55" spans="1:22" ht="8.25" customHeight="1" x14ac:dyDescent="0.15">
      <c r="A55" s="6">
        <v>10</v>
      </c>
      <c r="B55" s="12">
        <v>45988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4" t="s">
        <v>25</v>
      </c>
      <c r="P55" s="14" t="s">
        <v>34</v>
      </c>
      <c r="Q55" s="15">
        <f>10450/1000</f>
        <v>10.45</v>
      </c>
      <c r="R55" s="14" t="s">
        <v>35</v>
      </c>
      <c r="S55" s="8">
        <v>1</v>
      </c>
      <c r="T55" s="15">
        <f t="shared" si="5"/>
        <v>10.45</v>
      </c>
      <c r="U55" s="31" t="s">
        <v>75</v>
      </c>
      <c r="V55" s="32" t="s">
        <v>76</v>
      </c>
    </row>
    <row r="56" spans="1:22" ht="8.25" customHeight="1" x14ac:dyDescent="0.15">
      <c r="A56" s="6">
        <v>11</v>
      </c>
      <c r="B56" s="12">
        <v>45988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4" t="s">
        <v>25</v>
      </c>
      <c r="P56" s="14" t="s">
        <v>34</v>
      </c>
      <c r="Q56" s="15">
        <f>18400/1000</f>
        <v>18.399999999999999</v>
      </c>
      <c r="R56" s="14" t="s">
        <v>35</v>
      </c>
      <c r="S56" s="8">
        <v>1</v>
      </c>
      <c r="T56" s="15">
        <f t="shared" si="5"/>
        <v>18.399999999999999</v>
      </c>
      <c r="U56" s="31" t="s">
        <v>65</v>
      </c>
      <c r="V56" s="32" t="s">
        <v>77</v>
      </c>
    </row>
    <row r="57" spans="1:22" ht="8.25" customHeight="1" x14ac:dyDescent="0.15">
      <c r="A57" s="6">
        <v>12</v>
      </c>
      <c r="B57" s="12">
        <v>45988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4" t="s">
        <v>25</v>
      </c>
      <c r="P57" s="14" t="s">
        <v>34</v>
      </c>
      <c r="Q57" s="15">
        <f>74865.27/1000</f>
        <v>74.86527000000001</v>
      </c>
      <c r="R57" s="14" t="s">
        <v>35</v>
      </c>
      <c r="S57" s="8">
        <v>1</v>
      </c>
      <c r="T57" s="15">
        <f t="shared" ref="T57" si="6">Q57*S57</f>
        <v>74.86527000000001</v>
      </c>
      <c r="U57" s="14" t="s">
        <v>55</v>
      </c>
      <c r="V57" s="32" t="s">
        <v>78</v>
      </c>
    </row>
    <row r="58" spans="1:22" ht="8.25" customHeight="1" x14ac:dyDescent="0.15">
      <c r="A58" s="6">
        <v>13</v>
      </c>
      <c r="B58" s="12">
        <v>45989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" t="s">
        <v>25</v>
      </c>
      <c r="P58" s="14" t="s">
        <v>34</v>
      </c>
      <c r="Q58" s="15">
        <f>12650/1000</f>
        <v>12.65</v>
      </c>
      <c r="R58" s="14" t="s">
        <v>35</v>
      </c>
      <c r="S58" s="8">
        <v>1</v>
      </c>
      <c r="T58" s="15">
        <f t="shared" ref="T58" si="7">Q58*S58</f>
        <v>12.65</v>
      </c>
      <c r="U58" s="31" t="s">
        <v>65</v>
      </c>
      <c r="V58" s="32" t="s">
        <v>79</v>
      </c>
    </row>
    <row r="59" spans="1:22" ht="8.25" customHeight="1" x14ac:dyDescent="0.15">
      <c r="A59" s="6">
        <v>14</v>
      </c>
      <c r="B59" s="12">
        <v>45991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4" t="s">
        <v>25</v>
      </c>
      <c r="P59" s="14" t="s">
        <v>34</v>
      </c>
      <c r="Q59" s="15">
        <f>942.86/1000</f>
        <v>0.94286000000000003</v>
      </c>
      <c r="R59" s="14" t="s">
        <v>35</v>
      </c>
      <c r="S59" s="8">
        <v>1</v>
      </c>
      <c r="T59" s="15">
        <f t="shared" si="5"/>
        <v>0.94286000000000003</v>
      </c>
      <c r="U59" s="14" t="s">
        <v>49</v>
      </c>
      <c r="V59" s="32" t="s">
        <v>82</v>
      </c>
    </row>
    <row r="60" spans="1:22" ht="8.25" customHeight="1" x14ac:dyDescent="0.15">
      <c r="A60" s="6">
        <v>15</v>
      </c>
      <c r="B60" s="12">
        <v>45991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4" t="s">
        <v>25</v>
      </c>
      <c r="P60" s="14" t="s">
        <v>34</v>
      </c>
      <c r="Q60" s="15">
        <f>564.51/1000</f>
        <v>0.56450999999999996</v>
      </c>
      <c r="R60" s="14" t="s">
        <v>35</v>
      </c>
      <c r="S60" s="8">
        <v>1</v>
      </c>
      <c r="T60" s="15">
        <f t="shared" si="5"/>
        <v>0.56450999999999996</v>
      </c>
      <c r="U60" s="33" t="s">
        <v>37</v>
      </c>
      <c r="V60" s="34" t="s">
        <v>83</v>
      </c>
    </row>
    <row r="61" spans="1:22" ht="8.25" customHeight="1" x14ac:dyDescent="0.15">
      <c r="A61" s="6">
        <v>16</v>
      </c>
      <c r="B61" s="12">
        <v>45991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4" t="s">
        <v>25</v>
      </c>
      <c r="P61" s="14" t="s">
        <v>34</v>
      </c>
      <c r="Q61" s="15">
        <f>8081.69/1000</f>
        <v>8.08169</v>
      </c>
      <c r="R61" s="14" t="s">
        <v>35</v>
      </c>
      <c r="S61" s="8">
        <v>1</v>
      </c>
      <c r="T61" s="15">
        <f t="shared" si="5"/>
        <v>8.08169</v>
      </c>
      <c r="U61" s="31" t="s">
        <v>54</v>
      </c>
      <c r="V61" s="32" t="s">
        <v>84</v>
      </c>
    </row>
    <row r="62" spans="1:22" ht="8.25" customHeight="1" x14ac:dyDescent="0.15">
      <c r="A62" s="6">
        <v>17</v>
      </c>
      <c r="B62" s="12">
        <v>45991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4" t="s">
        <v>25</v>
      </c>
      <c r="P62" s="14" t="s">
        <v>34</v>
      </c>
      <c r="Q62" s="15">
        <f>351.62/1000</f>
        <v>0.35161999999999999</v>
      </c>
      <c r="R62" s="14" t="s">
        <v>35</v>
      </c>
      <c r="S62" s="8">
        <v>1</v>
      </c>
      <c r="T62" s="15">
        <f t="shared" si="5"/>
        <v>0.35161999999999999</v>
      </c>
      <c r="U62" s="31" t="s">
        <v>51</v>
      </c>
      <c r="V62" s="32" t="s">
        <v>85</v>
      </c>
    </row>
    <row r="63" spans="1:22" ht="8.25" customHeight="1" x14ac:dyDescent="0.15">
      <c r="A63" s="6">
        <v>18</v>
      </c>
      <c r="B63" s="12">
        <v>45991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4" t="s">
        <v>25</v>
      </c>
      <c r="P63" s="14" t="s">
        <v>34</v>
      </c>
      <c r="Q63" s="15">
        <f>366.27/1000</f>
        <v>0.36626999999999998</v>
      </c>
      <c r="R63" s="14" t="s">
        <v>35</v>
      </c>
      <c r="S63" s="8">
        <v>1</v>
      </c>
      <c r="T63" s="15">
        <f t="shared" ref="T63" si="8">Q63*S63</f>
        <v>0.36626999999999998</v>
      </c>
      <c r="U63" s="31" t="s">
        <v>51</v>
      </c>
      <c r="V63" s="32" t="s">
        <v>86</v>
      </c>
    </row>
    <row r="64" spans="1:22" ht="8.25" customHeight="1" x14ac:dyDescent="0.15">
      <c r="A64" s="6">
        <v>19</v>
      </c>
      <c r="B64" s="12">
        <v>45991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4" t="s">
        <v>25</v>
      </c>
      <c r="P64" s="14" t="s">
        <v>34</v>
      </c>
      <c r="Q64" s="15">
        <f>79/1000</f>
        <v>7.9000000000000001E-2</v>
      </c>
      <c r="R64" s="14" t="s">
        <v>35</v>
      </c>
      <c r="S64" s="8">
        <v>1</v>
      </c>
      <c r="T64" s="15">
        <f t="shared" ref="T64" si="9">Q64*S64</f>
        <v>7.9000000000000001E-2</v>
      </c>
      <c r="U64" s="31" t="s">
        <v>51</v>
      </c>
      <c r="V64" s="32" t="s">
        <v>87</v>
      </c>
    </row>
    <row r="65" spans="1:22" ht="8.25" customHeight="1" x14ac:dyDescent="0.15">
      <c r="A65" s="6">
        <v>20</v>
      </c>
      <c r="B65" s="12">
        <v>45991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" t="s">
        <v>25</v>
      </c>
      <c r="P65" s="14" t="s">
        <v>34</v>
      </c>
      <c r="Q65" s="15">
        <f>16167.53/1000</f>
        <v>16.167529999999999</v>
      </c>
      <c r="R65" s="14" t="s">
        <v>35</v>
      </c>
      <c r="S65" s="8">
        <v>1</v>
      </c>
      <c r="T65" s="15">
        <f t="shared" ref="T65" si="10">Q65*S65</f>
        <v>16.167529999999999</v>
      </c>
      <c r="U65" s="31" t="s">
        <v>51</v>
      </c>
      <c r="V65" s="32" t="s">
        <v>88</v>
      </c>
    </row>
    <row r="66" spans="1:22" ht="8.25" customHeight="1" x14ac:dyDescent="0.15">
      <c r="A66" s="6">
        <v>21</v>
      </c>
      <c r="B66" s="12">
        <v>45991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4" t="s">
        <v>25</v>
      </c>
      <c r="P66" s="14" t="s">
        <v>34</v>
      </c>
      <c r="Q66" s="15">
        <f>412.5/1000</f>
        <v>0.41249999999999998</v>
      </c>
      <c r="R66" s="14" t="s">
        <v>35</v>
      </c>
      <c r="S66" s="8">
        <v>1</v>
      </c>
      <c r="T66" s="15">
        <f t="shared" si="5"/>
        <v>0.41249999999999998</v>
      </c>
      <c r="U66" s="31" t="s">
        <v>48</v>
      </c>
      <c r="V66" s="32" t="s">
        <v>89</v>
      </c>
    </row>
    <row r="67" spans="1:22" ht="8.25" customHeight="1" x14ac:dyDescent="0.15">
      <c r="A67" s="6">
        <v>22</v>
      </c>
      <c r="B67" s="12">
        <v>45991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4" t="s">
        <v>25</v>
      </c>
      <c r="P67" s="14" t="s">
        <v>34</v>
      </c>
      <c r="Q67" s="15">
        <f>5046.47/1000</f>
        <v>5.0464700000000002</v>
      </c>
      <c r="R67" s="14" t="s">
        <v>35</v>
      </c>
      <c r="S67" s="8">
        <v>1</v>
      </c>
      <c r="T67" s="15">
        <f t="shared" ref="T67" si="11">Q67*S67</f>
        <v>5.0464700000000002</v>
      </c>
      <c r="U67" s="31" t="s">
        <v>52</v>
      </c>
      <c r="V67" s="32" t="s">
        <v>90</v>
      </c>
    </row>
    <row r="68" spans="1:22" ht="8.25" customHeight="1" x14ac:dyDescent="0.15">
      <c r="A68" s="6">
        <v>23</v>
      </c>
      <c r="B68" s="12">
        <v>45991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 t="s">
        <v>25</v>
      </c>
      <c r="P68" s="14" t="s">
        <v>34</v>
      </c>
      <c r="Q68" s="15">
        <f>18/1000</f>
        <v>1.7999999999999999E-2</v>
      </c>
      <c r="R68" s="14" t="s">
        <v>35</v>
      </c>
      <c r="S68" s="8">
        <v>1</v>
      </c>
      <c r="T68" s="15">
        <f t="shared" ref="T68" si="12">Q68*S68</f>
        <v>1.7999999999999999E-2</v>
      </c>
      <c r="U68" s="31" t="s">
        <v>48</v>
      </c>
      <c r="V68" s="32" t="s">
        <v>91</v>
      </c>
    </row>
    <row r="69" spans="1:22" ht="8.25" customHeight="1" x14ac:dyDescent="0.15">
      <c r="A69" s="6">
        <v>24</v>
      </c>
      <c r="B69" s="12">
        <v>45991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4" t="s">
        <v>25</v>
      </c>
      <c r="P69" s="14" t="s">
        <v>34</v>
      </c>
      <c r="Q69" s="15">
        <f>776.13/1000</f>
        <v>0.77612999999999999</v>
      </c>
      <c r="R69" s="14" t="s">
        <v>35</v>
      </c>
      <c r="S69" s="8">
        <v>1</v>
      </c>
      <c r="T69" s="15">
        <f t="shared" ref="T69" si="13">Q69*S69</f>
        <v>0.77612999999999999</v>
      </c>
      <c r="U69" s="31" t="s">
        <v>50</v>
      </c>
      <c r="V69" s="32" t="s">
        <v>56</v>
      </c>
    </row>
    <row r="70" spans="1:22" ht="8.25" customHeight="1" x14ac:dyDescent="0.15">
      <c r="A70" s="6">
        <v>25</v>
      </c>
      <c r="B70" s="12">
        <v>45991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4" t="s">
        <v>25</v>
      </c>
      <c r="P70" s="14" t="s">
        <v>34</v>
      </c>
      <c r="Q70" s="15">
        <f>1000/1000</f>
        <v>1</v>
      </c>
      <c r="R70" s="14" t="s">
        <v>35</v>
      </c>
      <c r="S70" s="8">
        <v>1</v>
      </c>
      <c r="T70" s="15">
        <f t="shared" ref="T70" si="14">Q70*S70</f>
        <v>1</v>
      </c>
      <c r="U70" s="31" t="s">
        <v>53</v>
      </c>
      <c r="V70" s="32" t="s">
        <v>93</v>
      </c>
    </row>
    <row r="71" spans="1:22" ht="8.25" customHeight="1" x14ac:dyDescent="0.15">
      <c r="A71" s="6">
        <v>26</v>
      </c>
      <c r="B71" s="12">
        <v>45991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4" t="s">
        <v>25</v>
      </c>
      <c r="P71" s="14" t="s">
        <v>34</v>
      </c>
      <c r="Q71" s="15">
        <f>4583.33/1000</f>
        <v>4.5833300000000001</v>
      </c>
      <c r="R71" s="14" t="s">
        <v>35</v>
      </c>
      <c r="S71" s="8">
        <v>1</v>
      </c>
      <c r="T71" s="15">
        <f t="shared" ref="T71" si="15">Q71*S71</f>
        <v>4.5833300000000001</v>
      </c>
      <c r="U71" s="31" t="s">
        <v>94</v>
      </c>
      <c r="V71" s="32" t="s">
        <v>95</v>
      </c>
    </row>
    <row r="72" spans="1:22" ht="6.7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2" ht="6.75" customHeight="1" x14ac:dyDescent="0.15">
      <c r="A73" s="36">
        <v>1</v>
      </c>
      <c r="B73" s="37">
        <v>45971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38" t="s">
        <v>25</v>
      </c>
      <c r="P73" s="39" t="s">
        <v>36</v>
      </c>
      <c r="Q73" s="15">
        <f>4166.67/1000</f>
        <v>4.1666699999999999</v>
      </c>
      <c r="R73" s="39" t="s">
        <v>35</v>
      </c>
      <c r="S73" s="40">
        <v>1</v>
      </c>
      <c r="T73" s="41">
        <f t="shared" ref="T73" si="16">Q73*S73</f>
        <v>4.1666699999999999</v>
      </c>
      <c r="U73" s="33" t="s">
        <v>37</v>
      </c>
      <c r="V73" s="34" t="s">
        <v>74</v>
      </c>
    </row>
    <row r="74" spans="1:22" ht="6.75" customHeight="1" x14ac:dyDescent="0.15">
      <c r="A74" s="36">
        <v>2</v>
      </c>
      <c r="B74" s="37">
        <v>45982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38" t="s">
        <v>25</v>
      </c>
      <c r="P74" s="39" t="s">
        <v>36</v>
      </c>
      <c r="Q74" s="15">
        <f>8333.33/1000</f>
        <v>8.3333300000000001</v>
      </c>
      <c r="R74" s="39" t="s">
        <v>35</v>
      </c>
      <c r="S74" s="40">
        <v>1</v>
      </c>
      <c r="T74" s="41">
        <f t="shared" ref="T74" si="17">Q74*S74</f>
        <v>8.3333300000000001</v>
      </c>
      <c r="U74" s="33" t="s">
        <v>37</v>
      </c>
      <c r="V74" s="34" t="s">
        <v>80</v>
      </c>
    </row>
    <row r="75" spans="1:22" ht="7.5" customHeight="1" x14ac:dyDescent="0.15">
      <c r="A75" s="36">
        <v>3</v>
      </c>
      <c r="B75" s="37">
        <v>45991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8" t="s">
        <v>25</v>
      </c>
      <c r="P75" s="39" t="s">
        <v>36</v>
      </c>
      <c r="Q75" s="15">
        <f>15053.52/1000</f>
        <v>15.053520000000001</v>
      </c>
      <c r="R75" s="39" t="s">
        <v>35</v>
      </c>
      <c r="S75" s="40">
        <v>1</v>
      </c>
      <c r="T75" s="41">
        <f t="shared" ref="T75" si="18">Q75*S75</f>
        <v>15.053520000000001</v>
      </c>
      <c r="U75" s="33" t="s">
        <v>37</v>
      </c>
      <c r="V75" s="34" t="s">
        <v>81</v>
      </c>
    </row>
  </sheetData>
  <mergeCells count="36">
    <mergeCell ref="A1:V1"/>
    <mergeCell ref="A2:V2"/>
    <mergeCell ref="A3:V3"/>
    <mergeCell ref="A4:V4"/>
    <mergeCell ref="A5:V5"/>
    <mergeCell ref="A12:V12"/>
    <mergeCell ref="R6:R10"/>
    <mergeCell ref="S6:S10"/>
    <mergeCell ref="T6:T10"/>
    <mergeCell ref="U6:U10"/>
    <mergeCell ref="V6:V10"/>
    <mergeCell ref="C7:M7"/>
    <mergeCell ref="N7:O8"/>
    <mergeCell ref="C8:L8"/>
    <mergeCell ref="M8:M10"/>
    <mergeCell ref="C9:E9"/>
    <mergeCell ref="A6:A10"/>
    <mergeCell ref="B6:B10"/>
    <mergeCell ref="C6:O6"/>
    <mergeCell ref="P6:P10"/>
    <mergeCell ref="Q6:Q10"/>
    <mergeCell ref="F9:H9"/>
    <mergeCell ref="I9:J9"/>
    <mergeCell ref="K9:L9"/>
    <mergeCell ref="N9:N10"/>
    <mergeCell ref="O9:O10"/>
    <mergeCell ref="A37:V37"/>
    <mergeCell ref="A40:V40"/>
    <mergeCell ref="A45:V45"/>
    <mergeCell ref="A72:V72"/>
    <mergeCell ref="A15:V15"/>
    <mergeCell ref="A17:V17"/>
    <mergeCell ref="A21:V21"/>
    <mergeCell ref="A23:V23"/>
    <mergeCell ref="A27:V27"/>
    <mergeCell ref="A32:V3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barlak-n@mail.ru</cp:lastModifiedBy>
  <dcterms:created xsi:type="dcterms:W3CDTF">2015-06-05T18:17:20Z</dcterms:created>
  <dcterms:modified xsi:type="dcterms:W3CDTF">2025-12-15T07:46:26Z</dcterms:modified>
</cp:coreProperties>
</file>