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скрытие ноябрь 2020г\"/>
    </mc:Choice>
  </mc:AlternateContent>
  <bookViews>
    <workbookView xWindow="480" yWindow="210" windowWidth="9555" windowHeight="7620"/>
  </bookViews>
  <sheets>
    <sheet name="ноябрь" sheetId="11" r:id="rId1"/>
  </sheets>
  <definedNames>
    <definedName name="Резьба_Ду_15">#REF!</definedName>
  </definedNames>
  <calcPr calcId="152511"/>
</workbook>
</file>

<file path=xl/calcChain.xml><?xml version="1.0" encoding="utf-8"?>
<calcChain xmlns="http://schemas.openxmlformats.org/spreadsheetml/2006/main">
  <c r="R95" i="11" l="1"/>
  <c r="U95" i="11" s="1"/>
  <c r="R94" i="11"/>
  <c r="R93" i="11"/>
  <c r="R92" i="11"/>
  <c r="R91" i="11"/>
  <c r="R90" i="11"/>
  <c r="R89" i="11"/>
  <c r="R88" i="11"/>
  <c r="R87" i="11"/>
  <c r="R86" i="11"/>
  <c r="R85" i="11"/>
  <c r="R84" i="11"/>
  <c r="U84" i="11" s="1"/>
  <c r="R83" i="11"/>
  <c r="R82" i="11"/>
  <c r="R81" i="11"/>
  <c r="R80" i="11"/>
  <c r="R79" i="11"/>
  <c r="R78" i="11"/>
  <c r="R77" i="11"/>
  <c r="R76" i="11"/>
  <c r="R75" i="11"/>
  <c r="R74" i="11"/>
  <c r="R73" i="11"/>
  <c r="R72" i="11"/>
  <c r="R71" i="11"/>
  <c r="R70" i="11"/>
  <c r="R69" i="11"/>
  <c r="R68" i="11"/>
  <c r="R67" i="11"/>
  <c r="R66" i="11"/>
  <c r="R65" i="11"/>
  <c r="R64" i="11"/>
  <c r="R63" i="11"/>
  <c r="R62" i="11"/>
  <c r="R61" i="11"/>
  <c r="R60" i="11"/>
  <c r="R59" i="11"/>
  <c r="R58" i="11"/>
  <c r="R57" i="11"/>
  <c r="R56" i="11"/>
  <c r="R55" i="11"/>
  <c r="R54" i="11"/>
  <c r="R53" i="11"/>
  <c r="R52" i="11"/>
  <c r="R51" i="11"/>
  <c r="R50" i="11"/>
  <c r="R49" i="11"/>
  <c r="R48" i="11"/>
  <c r="R47" i="11"/>
  <c r="R46" i="11"/>
  <c r="R45" i="11"/>
  <c r="R44" i="11"/>
  <c r="R43" i="11"/>
  <c r="R42" i="11"/>
  <c r="R41" i="11"/>
  <c r="R40" i="11"/>
  <c r="R39" i="11"/>
  <c r="R38" i="11"/>
  <c r="R37" i="11"/>
  <c r="R36" i="11"/>
  <c r="R35" i="11"/>
  <c r="R34" i="11"/>
  <c r="R32" i="11"/>
  <c r="R31" i="11"/>
  <c r="R30" i="11"/>
  <c r="R29" i="11"/>
  <c r="R28" i="11"/>
  <c r="R27" i="11"/>
  <c r="R26" i="11"/>
  <c r="R25" i="11"/>
  <c r="R24" i="11"/>
  <c r="R23" i="11"/>
  <c r="R22" i="11"/>
  <c r="R21" i="11"/>
  <c r="R20" i="11"/>
  <c r="R19" i="11"/>
  <c r="U94" i="11" l="1"/>
  <c r="U93" i="11"/>
  <c r="U91" i="11"/>
  <c r="U90" i="11"/>
  <c r="U89" i="11"/>
  <c r="U88" i="11"/>
  <c r="U87" i="11"/>
  <c r="U86" i="11"/>
  <c r="U85" i="11"/>
  <c r="U83" i="11"/>
  <c r="U82" i="11"/>
  <c r="U81" i="11"/>
  <c r="U80" i="11"/>
  <c r="U79" i="11"/>
  <c r="U78" i="11"/>
  <c r="U77" i="11"/>
  <c r="U76" i="11"/>
  <c r="U75" i="11"/>
  <c r="U74" i="11"/>
  <c r="U73" i="11"/>
  <c r="U72" i="11"/>
  <c r="U71" i="11"/>
  <c r="U70" i="11"/>
  <c r="U69" i="11"/>
  <c r="U68" i="11"/>
  <c r="U67" i="11"/>
  <c r="U66" i="11"/>
  <c r="U65" i="11"/>
  <c r="U64" i="11"/>
  <c r="U63" i="11"/>
  <c r="U62" i="11"/>
  <c r="U61" i="11"/>
  <c r="U60" i="11"/>
  <c r="U59" i="11"/>
  <c r="U58" i="11"/>
  <c r="U57" i="11"/>
  <c r="U56" i="11"/>
  <c r="U55" i="11"/>
  <c r="U54" i="11"/>
  <c r="U53" i="11"/>
  <c r="U52" i="11"/>
  <c r="U51" i="11"/>
  <c r="U50" i="11"/>
  <c r="U49" i="11"/>
  <c r="U48" i="11"/>
  <c r="U47" i="11"/>
  <c r="U46" i="11"/>
  <c r="U45" i="11"/>
  <c r="U44" i="11"/>
  <c r="U43" i="11"/>
  <c r="U42" i="11"/>
  <c r="U41" i="11"/>
  <c r="U40" i="11"/>
  <c r="U39" i="11"/>
  <c r="U37" i="11"/>
  <c r="U36" i="11"/>
  <c r="U34" i="11"/>
  <c r="R33" i="11"/>
  <c r="U33" i="11" s="1"/>
  <c r="U32" i="11"/>
  <c r="U35" i="11"/>
  <c r="U38" i="11"/>
  <c r="U30" i="11"/>
  <c r="U29" i="11"/>
  <c r="U28" i="11"/>
  <c r="U27" i="11"/>
  <c r="U26" i="11"/>
  <c r="U25" i="11"/>
  <c r="U19" i="11"/>
  <c r="U20" i="11" l="1"/>
  <c r="U21" i="11"/>
  <c r="U22" i="11"/>
  <c r="U23" i="11"/>
  <c r="U24" i="11"/>
  <c r="U31" i="11"/>
  <c r="U92" i="11" l="1"/>
</calcChain>
</file>

<file path=xl/sharedStrings.xml><?xml version="1.0" encoding="utf-8"?>
<sst xmlns="http://schemas.openxmlformats.org/spreadsheetml/2006/main" count="420" uniqueCount="145">
  <si>
    <t>Приложение №10</t>
  </si>
  <si>
    <t>к приказу ФАС России</t>
  </si>
  <si>
    <t>от 18.01.2019 №38/19</t>
  </si>
  <si>
    <t>№</t>
  </si>
  <si>
    <t>Дата закупки  (Поступление товаров и услуг:Дата документа)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</si>
  <si>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</si>
  <si>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</si>
  <si>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</si>
  <si>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</si>
  <si>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</si>
  <si>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</si>
  <si>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</si>
  <si>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</si>
  <si>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</si>
  <si>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</si>
  <si>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</si>
  <si>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</si>
  <si>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</si>
  <si>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</si>
  <si>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</si>
  <si>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</si>
  <si>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</si>
  <si>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</si>
  <si>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</si>
  <si>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</si>
  <si>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</si>
  <si>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</si>
  <si>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</si>
  <si>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</si>
  <si>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</si>
  <si>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</si>
  <si>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</si>
  <si>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</si>
  <si>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Да </t>
  </si>
  <si>
    <t>ПАО "ВымпелКом"</t>
  </si>
  <si>
    <t>ООО "Бегет"</t>
  </si>
  <si>
    <t>ПАО "Мегафон"</t>
  </si>
  <si>
    <t>ПАО "Ростелеком"</t>
  </si>
  <si>
    <t>услуга</t>
  </si>
  <si>
    <t>ООО "Кассы и весы"</t>
  </si>
  <si>
    <t>ООО "Импульс"</t>
  </si>
  <si>
    <t>Оказание сервисных услуг</t>
  </si>
  <si>
    <t>л</t>
  </si>
  <si>
    <t xml:space="preserve">Услуги связи, интернет </t>
  </si>
  <si>
    <t>ООО "Сибирская Газовая Компания"</t>
  </si>
  <si>
    <t>Услуги хостинга по аккаунту stimulnsk</t>
  </si>
  <si>
    <t>ООО "Газпромнефть-Корпоративные продажи"</t>
  </si>
  <si>
    <t>шт</t>
  </si>
  <si>
    <t>Тех.обсл.(касса)</t>
  </si>
  <si>
    <t>Бензин Регуляр-92</t>
  </si>
  <si>
    <t>комп</t>
  </si>
  <si>
    <t>Резьба Ду-20</t>
  </si>
  <si>
    <t>Бочонок 25</t>
  </si>
  <si>
    <t>кг</t>
  </si>
  <si>
    <t>Сгон ДУ-32</t>
  </si>
  <si>
    <t>условная единица</t>
  </si>
  <si>
    <t>Фильтр ГП-Ду 32</t>
  </si>
  <si>
    <t>Сгон ДУ-20</t>
  </si>
  <si>
    <t>Бочонок 20</t>
  </si>
  <si>
    <t>Бочонок 32</t>
  </si>
  <si>
    <t>Аренда газопровода (Импульс)</t>
  </si>
  <si>
    <t>Кран газ.шаровый ДУ-20 вн/вн</t>
  </si>
  <si>
    <t>Комплект:хомут+шпилька шуруп+дюбель пластиковый</t>
  </si>
  <si>
    <t>Шуруп-шпилька 8*120мм</t>
  </si>
  <si>
    <t>Шуруп-шпилька 8*200мм</t>
  </si>
  <si>
    <t>Переход с Ду 32х3 на Ду 20х3</t>
  </si>
  <si>
    <t>Электроды сварочные ОК-46.00</t>
  </si>
  <si>
    <t xml:space="preserve">Система Автономного Контроля Загазованности DN 25 </t>
  </si>
  <si>
    <t xml:space="preserve">Система Автономного Контроля Загазованности DN 20 </t>
  </si>
  <si>
    <t xml:space="preserve">1,00м 3/4 Г-Ш шланг сильф СS </t>
  </si>
  <si>
    <t>Контрагайка d32 стальная</t>
  </si>
  <si>
    <t xml:space="preserve">Система Автономного Контроля Загазованности DN 32 </t>
  </si>
  <si>
    <t>КТЗ-001-32-00 в/н СГК</t>
  </si>
  <si>
    <t>Кран газ.шаровый ДУ-32 вн/вн</t>
  </si>
  <si>
    <t>Муфта стальная d32(с фаской)</t>
  </si>
  <si>
    <t>Резьба Ду-32</t>
  </si>
  <si>
    <t>Отвод крутогнутый Ду32х3</t>
  </si>
  <si>
    <t>Муфта стальная d20(с фаской)</t>
  </si>
  <si>
    <t>Контрагайка d20 стальная</t>
  </si>
  <si>
    <t>Кран газ.шаровый ДУ-50 вн/вн</t>
  </si>
  <si>
    <t>Сгон ДУ-50</t>
  </si>
  <si>
    <t>Муфта стальная d50</t>
  </si>
  <si>
    <t>Контрагайка d50 стальная</t>
  </si>
  <si>
    <t>Хомут металлорезиновый с дюбелем и шурупом 3/4"</t>
  </si>
  <si>
    <t>Информация о способах приобретения, стоимости и объемах товаров, необходимых для оказания услуг по транспортировке газа по трубопроводам ООО "Стимул"</t>
  </si>
  <si>
    <t>ноябрь 2020г.</t>
  </si>
  <si>
    <t>Замена блока вентиляторов</t>
  </si>
  <si>
    <t>ООО "ПСП"</t>
  </si>
  <si>
    <t>Сч-фактура № 5046 от 02.11.2020г.</t>
  </si>
  <si>
    <t>Тех.обсл.аппарата для электромуфтовой сварки</t>
  </si>
  <si>
    <t>Замена контактов</t>
  </si>
  <si>
    <t>Страховой полис</t>
  </si>
  <si>
    <t>САО "РЕСО-ГАРАНТИЯ"</t>
  </si>
  <si>
    <t>№ РРР 5052989748</t>
  </si>
  <si>
    <t>Сч-фактура № 3191 от 06.11.2020г.</t>
  </si>
  <si>
    <t>Адаптер Ду 20 сварка</t>
  </si>
  <si>
    <t>Сч-фактура № 3228 от 10.11.2020г.</t>
  </si>
  <si>
    <t>КТЗ -001- 20-00 в/н СГК</t>
  </si>
  <si>
    <t>Фильтр ГП - ДУ 20</t>
  </si>
  <si>
    <t>Отвод (шовный) ДУ-20</t>
  </si>
  <si>
    <t>Лента ФУМ</t>
  </si>
  <si>
    <t>Прокладка Ду 40 к G16</t>
  </si>
  <si>
    <t>Сч-фактура № 3310 от 13.11.2020г.</t>
  </si>
  <si>
    <t>Муфта стальная d32 (с фаской)</t>
  </si>
  <si>
    <t xml:space="preserve">2,00м 3/4 Г-Ш шланг сильф СS </t>
  </si>
  <si>
    <t>ООО "ТЕХСТРОЙ-НОВОСИБИРСК""</t>
  </si>
  <si>
    <t>Труба 90 пэ 100</t>
  </si>
  <si>
    <t>Сч-фактура № ЦБ-167 от 17.11.2020г.</t>
  </si>
  <si>
    <t>Прессостат М25, 30, 40, 60</t>
  </si>
  <si>
    <t>ООО "Эль Индустрия"</t>
  </si>
  <si>
    <t>Сч-фактура № 568 от 20.11.2020г.</t>
  </si>
  <si>
    <t xml:space="preserve">1,50м 1/2 Г-Ш шланг сильф СS </t>
  </si>
  <si>
    <t>Сч-фактура № 3428 от 20.11.2020г.</t>
  </si>
  <si>
    <t xml:space="preserve">1,50м 3/4 Г-Ш шланг сильф СS </t>
  </si>
  <si>
    <t>Первичный теплообменник Асе</t>
  </si>
  <si>
    <t>Прокладка термоизоляционная под камеру сгорания</t>
  </si>
  <si>
    <t>Адаптер ДУ-32 сварная, круглая гайка</t>
  </si>
  <si>
    <t>Сч-фактура № 3454 от 23.11.2020г.</t>
  </si>
  <si>
    <t>Сильфонная под-ка 1/2 1,5 гш СТМ</t>
  </si>
  <si>
    <t>Сч-фактура № 3453 от 23.11.2020г.</t>
  </si>
  <si>
    <t>Услуга по организации доставки груза</t>
  </si>
  <si>
    <t>мест</t>
  </si>
  <si>
    <t>ООО "Деловые Линии"</t>
  </si>
  <si>
    <t>Сч-фактура № 00380314365/0038 от 27.11.2020г.</t>
  </si>
  <si>
    <t>Датчик давления воздуха</t>
  </si>
  <si>
    <t>Сч-фактура № 3555 от 27.11.2020г.</t>
  </si>
  <si>
    <t>Резьба Ду-50</t>
  </si>
  <si>
    <t>Переход с Ду 57х3 на Ду 32х2</t>
  </si>
  <si>
    <t>Аренда газопровода (Лесная Поляна-1)</t>
  </si>
  <si>
    <t>АЗ "Лесная Поляна"</t>
  </si>
  <si>
    <t>Акт № 165 от 30.11.2020г.</t>
  </si>
  <si>
    <t>Акт № -11 от 30.11.2020г.</t>
  </si>
  <si>
    <t>Аренда газопровода (УКСЗДК 179/2)</t>
  </si>
  <si>
    <t>ООО "УКСЗДК 179/2"</t>
  </si>
  <si>
    <t>Акт № 770 от 30.11.2020г.</t>
  </si>
  <si>
    <t>Сч-фактура № 1033289 от 30.11.2020г.</t>
  </si>
  <si>
    <t>Сч-фактура № CSC0000000966738 от 30.11.2020г.</t>
  </si>
  <si>
    <t>Сч-фактура № CSC0000000931773 от 30.11.2020г.</t>
  </si>
  <si>
    <t>Сч-фактура № 21089786599/700 от 30.11.2020г.</t>
  </si>
  <si>
    <t>Сч-фактура №100735909721 от 30.11.2020г.</t>
  </si>
  <si>
    <t>Сч-фактура №640.00273915-1/01609 от 30.11.2020г.</t>
  </si>
  <si>
    <t>Сч-фактура №640.00101398-70/01609 от 30.11.2020г.</t>
  </si>
  <si>
    <t>Сч-фактура №640.00273916-1/01609 от 30.11.2020г.</t>
  </si>
  <si>
    <t>Сч-фактура №640.00068850-2/01609 от 30.11.2020г.</t>
  </si>
  <si>
    <t>Сч-фактура № 1494 от 30.11.2020г.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</si>
</sst>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</font>
    <font>
      <b/>
      <sz val="14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4" fillId="0" borderId="6" xfId="0" applyFont="1" applyFill="1" applyBorder="1" applyAlignment="1">
      <alignment vertical="center" wrapText="1"/>
    </xf>
    <xf numFmtId="0" fontId="4" fillId="0" borderId="8" xfId="0" applyNumberFormat="1" applyFont="1" applyFill="1" applyBorder="1" applyAlignment="1">
      <alignment vertical="center" wrapText="1"/>
    </xf>
    <xf numFmtId="0" fontId="3" fillId="0" borderId="6" xfId="1" applyFont="1" applyFill="1" applyBorder="1" applyAlignment="1">
      <alignment horizontal="left" vertical="center" wrapText="1"/>
    </xf>
    <xf numFmtId="14" fontId="4" fillId="0" borderId="6" xfId="0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0" xfId="1" applyFont="1" applyFill="1" applyBorder="1" applyAlignment="1">
      <alignment horizontal="right" vertical="center" wrapText="1"/>
    </xf>
    <xf numFmtId="0" fontId="2" fillId="2" borderId="0" xfId="1" applyFont="1" applyFill="1" applyBorder="1" applyAlignment="1">
      <alignment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2" fontId="4" fillId="0" borderId="6" xfId="0" applyNumberFormat="1" applyFont="1" applyBorder="1" applyAlignment="1">
      <alignment horizontal="center" vertical="center"/>
    </xf>
    <xf numFmtId="164" fontId="4" fillId="2" borderId="5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left"/>
    </xf>
    <xf numFmtId="164" fontId="4" fillId="2" borderId="4" xfId="1" applyNumberFormat="1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2" xfId="1" applyFont="1" applyFill="1" applyBorder="1" applyAlignment="1">
      <alignment horizontal="center" vertical="center" wrapText="1"/>
    </xf>
    <xf numFmtId="1" fontId="4" fillId="2" borderId="2" xfId="1" applyNumberFormat="1" applyFont="1" applyFill="1" applyBorder="1" applyAlignment="1">
      <alignment horizontal="center" vertical="center" wrapText="1"/>
    </xf>
    <xf numFmtId="1" fontId="4" fillId="2" borderId="6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Z95"/>
  <sheetViews>
    <sheetView tabSelected="1" zoomScaleNormal="100" workbookViewId="0">
      <selection activeCell="S111" sqref="S111"/>
    </sheetView>
  </sheetViews>
  <sheetFormatPr defaultColWidth="8.7109375" defaultRowHeight="15" x14ac:dyDescent="0.25"/>
  <cols>
    <col min="1" max="1" width="3.85546875" style="11" customWidth="1"/>
    <col min="2" max="2" width="4" style="11" customWidth="1"/>
    <col min="3" max="3" width="9" style="11" customWidth="1"/>
    <col min="4" max="4" width="6.42578125" style="11" customWidth="1"/>
    <col min="5" max="5" width="8.42578125" style="11" customWidth="1"/>
    <col min="6" max="6" width="6.7109375" style="11" customWidth="1"/>
    <col min="7" max="7" width="7.140625" style="11" customWidth="1"/>
    <col min="8" max="8" width="10.140625" style="11" customWidth="1"/>
    <col min="9" max="9" width="8" style="11" customWidth="1"/>
    <col min="10" max="10" width="9.7109375" style="11" customWidth="1"/>
    <col min="11" max="11" width="9.28515625" style="11" customWidth="1"/>
    <col min="12" max="15" width="8.7109375" style="11"/>
    <col min="16" max="16" width="5.140625" style="11" customWidth="1"/>
    <col min="17" max="17" width="18.5703125" style="11" customWidth="1"/>
    <col min="18" max="18" width="8.7109375" style="11"/>
    <col min="19" max="19" width="9.28515625" style="11" customWidth="1"/>
    <col min="20" max="20" width="10.5703125" style="11" customWidth="1"/>
    <col min="21" max="21" width="8.7109375" style="11"/>
    <col min="22" max="22" width="17.7109375" style="11" customWidth="1"/>
    <col min="23" max="23" width="22.140625" style="11" customWidth="1"/>
    <col min="24" max="16384" width="8.7109375" style="11"/>
  </cols>
  <sheetData>
    <row r="1" spans="2:26" x14ac:dyDescent="0.25">
      <c r="W1" s="12" t="s">
        <v>0</v>
      </c>
    </row>
    <row r="2" spans="2:26" x14ac:dyDescent="0.25">
      <c r="W2" s="12" t="s">
        <v>1</v>
      </c>
    </row>
    <row r="3" spans="2:26" x14ac:dyDescent="0.25">
      <c r="W3" s="12" t="s">
        <v>2</v>
      </c>
    </row>
    <row r="10" spans="2:26" ht="30" customHeight="1" x14ac:dyDescent="0.25">
      <c r="B10" s="34" t="s">
        <v>84</v>
      </c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13"/>
      <c r="Y10" s="13"/>
    </row>
    <row r="11" spans="2:26" ht="15" customHeight="1" x14ac:dyDescent="0.25">
      <c r="B11" s="34" t="s">
        <v>85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13"/>
      <c r="Y11" s="13"/>
    </row>
    <row r="12" spans="2:26" ht="17.45" x14ac:dyDescent="0.35"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</row>
    <row r="13" spans="2:26" x14ac:dyDescent="0.25">
      <c r="B13" s="35" t="s">
        <v>3</v>
      </c>
      <c r="C13" s="36" t="s">
        <v>4</v>
      </c>
      <c r="D13" s="36" t="s">
        <v>5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3" t="s">
        <v>6</v>
      </c>
      <c r="R13" s="33" t="s">
        <v>7</v>
      </c>
      <c r="S13" s="33" t="s">
        <v>8</v>
      </c>
      <c r="T13" s="33" t="s">
        <v>9</v>
      </c>
      <c r="U13" s="33" t="s">
        <v>10</v>
      </c>
      <c r="V13" s="33" t="s">
        <v>11</v>
      </c>
      <c r="W13" s="33" t="s">
        <v>12</v>
      </c>
    </row>
    <row r="14" spans="2:26" x14ac:dyDescent="0.25">
      <c r="B14" s="35"/>
      <c r="C14" s="36"/>
      <c r="D14" s="33" t="s">
        <v>13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6" t="s">
        <v>14</v>
      </c>
      <c r="P14" s="36"/>
      <c r="Q14" s="33"/>
      <c r="R14" s="33"/>
      <c r="S14" s="33"/>
      <c r="T14" s="33"/>
      <c r="U14" s="33"/>
      <c r="V14" s="33"/>
      <c r="W14" s="33"/>
    </row>
    <row r="15" spans="2:26" x14ac:dyDescent="0.25">
      <c r="B15" s="35"/>
      <c r="C15" s="36"/>
      <c r="D15" s="36" t="s">
        <v>15</v>
      </c>
      <c r="E15" s="36"/>
      <c r="F15" s="36"/>
      <c r="G15" s="36"/>
      <c r="H15" s="36"/>
      <c r="I15" s="36"/>
      <c r="J15" s="36"/>
      <c r="K15" s="36"/>
      <c r="L15" s="36"/>
      <c r="M15" s="36"/>
      <c r="N15" s="36" t="s">
        <v>16</v>
      </c>
      <c r="O15" s="36"/>
      <c r="P15" s="36"/>
      <c r="Q15" s="33"/>
      <c r="R15" s="33"/>
      <c r="S15" s="33"/>
      <c r="T15" s="33"/>
      <c r="U15" s="33"/>
      <c r="V15" s="33"/>
      <c r="W15" s="33"/>
    </row>
    <row r="16" spans="2:26" x14ac:dyDescent="0.25">
      <c r="B16" s="35"/>
      <c r="C16" s="36"/>
      <c r="D16" s="36" t="s">
        <v>17</v>
      </c>
      <c r="E16" s="36"/>
      <c r="F16" s="36"/>
      <c r="G16" s="36" t="s">
        <v>18</v>
      </c>
      <c r="H16" s="36"/>
      <c r="I16" s="36"/>
      <c r="J16" s="36" t="s">
        <v>19</v>
      </c>
      <c r="K16" s="36"/>
      <c r="L16" s="36" t="s">
        <v>20</v>
      </c>
      <c r="M16" s="36"/>
      <c r="N16" s="36"/>
      <c r="O16" s="36" t="s">
        <v>21</v>
      </c>
      <c r="P16" s="36" t="s">
        <v>22</v>
      </c>
      <c r="Q16" s="33"/>
      <c r="R16" s="33"/>
      <c r="S16" s="33"/>
      <c r="T16" s="33"/>
      <c r="U16" s="33"/>
      <c r="V16" s="33"/>
      <c r="W16" s="33"/>
    </row>
    <row r="17" spans="2:23" ht="63" customHeight="1" x14ac:dyDescent="0.25">
      <c r="B17" s="35"/>
      <c r="C17" s="36"/>
      <c r="D17" s="14" t="s">
        <v>23</v>
      </c>
      <c r="E17" s="14" t="s">
        <v>24</v>
      </c>
      <c r="F17" s="14" t="s">
        <v>25</v>
      </c>
      <c r="G17" s="14" t="s">
        <v>26</v>
      </c>
      <c r="H17" s="14" t="s">
        <v>27</v>
      </c>
      <c r="I17" s="14" t="s">
        <v>28</v>
      </c>
      <c r="J17" s="14" t="s">
        <v>29</v>
      </c>
      <c r="K17" s="14" t="s">
        <v>30</v>
      </c>
      <c r="L17" s="14" t="s">
        <v>31</v>
      </c>
      <c r="M17" s="14" t="s">
        <v>32</v>
      </c>
      <c r="N17" s="36"/>
      <c r="O17" s="36"/>
      <c r="P17" s="36"/>
      <c r="Q17" s="33"/>
      <c r="R17" s="33"/>
      <c r="S17" s="33"/>
      <c r="T17" s="33"/>
      <c r="U17" s="33"/>
      <c r="V17" s="33"/>
      <c r="W17" s="33"/>
    </row>
    <row r="18" spans="2:23" x14ac:dyDescent="0.25">
      <c r="B18" s="15">
        <v>1</v>
      </c>
      <c r="C18" s="15">
        <v>2</v>
      </c>
      <c r="D18" s="15">
        <v>3</v>
      </c>
      <c r="E18" s="15">
        <v>4</v>
      </c>
      <c r="F18" s="15">
        <v>5</v>
      </c>
      <c r="G18" s="15">
        <v>6</v>
      </c>
      <c r="H18" s="15">
        <v>7</v>
      </c>
      <c r="I18" s="15">
        <v>8</v>
      </c>
      <c r="J18" s="15">
        <v>9</v>
      </c>
      <c r="K18" s="15">
        <v>10</v>
      </c>
      <c r="L18" s="15">
        <v>11</v>
      </c>
      <c r="M18" s="15">
        <v>12</v>
      </c>
      <c r="N18" s="15">
        <v>13</v>
      </c>
      <c r="O18" s="15">
        <v>14</v>
      </c>
      <c r="P18" s="15">
        <v>15</v>
      </c>
      <c r="Q18" s="15">
        <v>16</v>
      </c>
      <c r="R18" s="15">
        <v>17</v>
      </c>
      <c r="S18" s="15">
        <v>18</v>
      </c>
      <c r="T18" s="15">
        <v>19</v>
      </c>
      <c r="U18" s="15">
        <v>20</v>
      </c>
      <c r="V18" s="15">
        <v>21</v>
      </c>
      <c r="W18" s="15">
        <v>22</v>
      </c>
    </row>
    <row r="19" spans="2:23" ht="24.75" x14ac:dyDescent="0.25">
      <c r="B19" s="16">
        <v>1</v>
      </c>
      <c r="C19" s="4">
        <v>44137</v>
      </c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8" t="s">
        <v>33</v>
      </c>
      <c r="P19" s="17"/>
      <c r="Q19" s="19" t="s">
        <v>86</v>
      </c>
      <c r="R19" s="20">
        <f>23541.67/1000</f>
        <v>23.54167</v>
      </c>
      <c r="S19" s="16" t="s">
        <v>47</v>
      </c>
      <c r="T19" s="16">
        <v>1</v>
      </c>
      <c r="U19" s="21">
        <f>R19*T19</f>
        <v>23.54167</v>
      </c>
      <c r="V19" s="22" t="s">
        <v>87</v>
      </c>
      <c r="W19" s="1" t="s">
        <v>88</v>
      </c>
    </row>
    <row r="20" spans="2:23" ht="36.75" x14ac:dyDescent="0.25">
      <c r="B20" s="16">
        <v>2</v>
      </c>
      <c r="C20" s="4">
        <v>44137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 t="s">
        <v>33</v>
      </c>
      <c r="P20" s="17"/>
      <c r="Q20" s="19" t="s">
        <v>89</v>
      </c>
      <c r="R20" s="20">
        <f>8066.67/1000</f>
        <v>8.0666700000000002</v>
      </c>
      <c r="S20" s="16" t="s">
        <v>47</v>
      </c>
      <c r="T20" s="16">
        <v>1</v>
      </c>
      <c r="U20" s="21">
        <f t="shared" ref="U20:U91" si="0">R20*T20</f>
        <v>8.0666700000000002</v>
      </c>
      <c r="V20" s="22" t="s">
        <v>87</v>
      </c>
      <c r="W20" s="1" t="s">
        <v>88</v>
      </c>
    </row>
    <row r="21" spans="2:23" ht="24" x14ac:dyDescent="0.25">
      <c r="B21" s="16">
        <v>3</v>
      </c>
      <c r="C21" s="4">
        <v>44137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8" t="s">
        <v>33</v>
      </c>
      <c r="P21" s="17"/>
      <c r="Q21" s="19" t="s">
        <v>90</v>
      </c>
      <c r="R21" s="20">
        <f>8175/1000</f>
        <v>8.1750000000000007</v>
      </c>
      <c r="S21" s="16" t="s">
        <v>47</v>
      </c>
      <c r="T21" s="16">
        <v>1</v>
      </c>
      <c r="U21" s="21">
        <f t="shared" si="0"/>
        <v>8.1750000000000007</v>
      </c>
      <c r="V21" s="22" t="s">
        <v>87</v>
      </c>
      <c r="W21" s="1" t="s">
        <v>88</v>
      </c>
    </row>
    <row r="22" spans="2:23" ht="24" x14ac:dyDescent="0.25">
      <c r="B22" s="16">
        <v>4</v>
      </c>
      <c r="C22" s="4">
        <v>44138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 t="s">
        <v>33</v>
      </c>
      <c r="P22" s="17"/>
      <c r="Q22" s="19" t="s">
        <v>91</v>
      </c>
      <c r="R22" s="20">
        <f>17179.92/1000</f>
        <v>17.179919999999999</v>
      </c>
      <c r="S22" s="16" t="s">
        <v>47</v>
      </c>
      <c r="T22" s="16">
        <v>1</v>
      </c>
      <c r="U22" s="21">
        <f t="shared" si="0"/>
        <v>17.179919999999999</v>
      </c>
      <c r="V22" s="22" t="s">
        <v>92</v>
      </c>
      <c r="W22" s="1" t="s">
        <v>93</v>
      </c>
    </row>
    <row r="23" spans="2:23" ht="24.75" x14ac:dyDescent="0.25">
      <c r="B23" s="16">
        <v>5</v>
      </c>
      <c r="C23" s="4">
        <v>44141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8" t="s">
        <v>33</v>
      </c>
      <c r="P23" s="17"/>
      <c r="Q23" s="19" t="s">
        <v>66</v>
      </c>
      <c r="R23" s="20">
        <f>153.47/1000</f>
        <v>0.15347</v>
      </c>
      <c r="S23" s="16" t="s">
        <v>53</v>
      </c>
      <c r="T23" s="16">
        <v>5</v>
      </c>
      <c r="U23" s="21">
        <f t="shared" si="0"/>
        <v>0.76734999999999998</v>
      </c>
      <c r="V23" s="22" t="s">
        <v>44</v>
      </c>
      <c r="W23" s="1" t="s">
        <v>94</v>
      </c>
    </row>
    <row r="24" spans="2:23" ht="24.75" x14ac:dyDescent="0.25">
      <c r="B24" s="16">
        <v>6</v>
      </c>
      <c r="C24" s="4">
        <v>44141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 t="s">
        <v>33</v>
      </c>
      <c r="P24" s="17"/>
      <c r="Q24" s="19" t="s">
        <v>70</v>
      </c>
      <c r="R24" s="20">
        <f>39.96/1000</f>
        <v>3.9960000000000002E-2</v>
      </c>
      <c r="S24" s="16" t="s">
        <v>47</v>
      </c>
      <c r="T24" s="16">
        <v>1</v>
      </c>
      <c r="U24" s="21">
        <f t="shared" si="0"/>
        <v>3.9960000000000002E-2</v>
      </c>
      <c r="V24" s="22" t="s">
        <v>44</v>
      </c>
      <c r="W24" s="1" t="s">
        <v>94</v>
      </c>
    </row>
    <row r="25" spans="2:23" ht="24.75" x14ac:dyDescent="0.25">
      <c r="B25" s="16">
        <v>7</v>
      </c>
      <c r="C25" s="4">
        <v>44141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 t="s">
        <v>33</v>
      </c>
      <c r="P25" s="17"/>
      <c r="Q25" s="19" t="s">
        <v>74</v>
      </c>
      <c r="R25" s="20">
        <f>38.99/1000</f>
        <v>3.8990000000000004E-2</v>
      </c>
      <c r="S25" s="16" t="s">
        <v>47</v>
      </c>
      <c r="T25" s="16">
        <v>1</v>
      </c>
      <c r="U25" s="21">
        <f t="shared" si="0"/>
        <v>3.8990000000000004E-2</v>
      </c>
      <c r="V25" s="22" t="s">
        <v>44</v>
      </c>
      <c r="W25" s="1" t="s">
        <v>94</v>
      </c>
    </row>
    <row r="26" spans="2:23" ht="24" x14ac:dyDescent="0.25">
      <c r="B26" s="16">
        <v>8</v>
      </c>
      <c r="C26" s="4">
        <v>44141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 t="s">
        <v>33</v>
      </c>
      <c r="P26" s="17"/>
      <c r="Q26" s="19" t="s">
        <v>54</v>
      </c>
      <c r="R26" s="20">
        <f>34.91/1000</f>
        <v>3.4909999999999997E-2</v>
      </c>
      <c r="S26" s="16" t="s">
        <v>47</v>
      </c>
      <c r="T26" s="16">
        <v>1</v>
      </c>
      <c r="U26" s="21">
        <f t="shared" si="0"/>
        <v>3.4909999999999997E-2</v>
      </c>
      <c r="V26" s="22" t="s">
        <v>44</v>
      </c>
      <c r="W26" s="1" t="s">
        <v>94</v>
      </c>
    </row>
    <row r="27" spans="2:23" ht="24.75" x14ac:dyDescent="0.25">
      <c r="B27" s="16">
        <v>9</v>
      </c>
      <c r="C27" s="4">
        <v>44141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 t="s">
        <v>33</v>
      </c>
      <c r="P27" s="17"/>
      <c r="Q27" s="19" t="s">
        <v>73</v>
      </c>
      <c r="R27" s="20">
        <f>517.5/1000</f>
        <v>0.51749999999999996</v>
      </c>
      <c r="S27" s="16" t="s">
        <v>47</v>
      </c>
      <c r="T27" s="16">
        <v>1</v>
      </c>
      <c r="U27" s="21">
        <f t="shared" si="0"/>
        <v>0.51749999999999996</v>
      </c>
      <c r="V27" s="22" t="s">
        <v>44</v>
      </c>
      <c r="W27" s="1" t="s">
        <v>94</v>
      </c>
    </row>
    <row r="28" spans="2:23" ht="24" x14ac:dyDescent="0.25">
      <c r="B28" s="16">
        <v>10</v>
      </c>
      <c r="C28" s="4">
        <v>44145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 t="s">
        <v>33</v>
      </c>
      <c r="P28" s="17"/>
      <c r="Q28" s="19" t="s">
        <v>95</v>
      </c>
      <c r="R28" s="20">
        <f>91.67/1000</f>
        <v>9.1670000000000001E-2</v>
      </c>
      <c r="S28" s="16" t="s">
        <v>50</v>
      </c>
      <c r="T28" s="16">
        <v>4</v>
      </c>
      <c r="U28" s="21">
        <f t="shared" si="0"/>
        <v>0.36668000000000001</v>
      </c>
      <c r="V28" s="22" t="s">
        <v>44</v>
      </c>
      <c r="W28" s="1" t="s">
        <v>96</v>
      </c>
    </row>
    <row r="29" spans="2:23" ht="36.75" x14ac:dyDescent="0.25">
      <c r="B29" s="16">
        <v>11</v>
      </c>
      <c r="C29" s="4">
        <v>44145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8" t="s">
        <v>33</v>
      </c>
      <c r="P29" s="17"/>
      <c r="Q29" s="19" t="s">
        <v>68</v>
      </c>
      <c r="R29" s="20">
        <f>2166.67/1000</f>
        <v>2.1666699999999999</v>
      </c>
      <c r="S29" s="16" t="s">
        <v>47</v>
      </c>
      <c r="T29" s="16">
        <v>4</v>
      </c>
      <c r="U29" s="21">
        <f t="shared" si="0"/>
        <v>8.6666799999999995</v>
      </c>
      <c r="V29" s="22" t="s">
        <v>44</v>
      </c>
      <c r="W29" s="1" t="s">
        <v>96</v>
      </c>
    </row>
    <row r="30" spans="2:23" ht="24.75" x14ac:dyDescent="0.25">
      <c r="B30" s="16">
        <v>12</v>
      </c>
      <c r="C30" s="4">
        <v>44145</v>
      </c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 t="s">
        <v>33</v>
      </c>
      <c r="P30" s="17"/>
      <c r="Q30" s="19" t="s">
        <v>97</v>
      </c>
      <c r="R30" s="20">
        <f>100/1000</f>
        <v>0.1</v>
      </c>
      <c r="S30" s="16" t="s">
        <v>47</v>
      </c>
      <c r="T30" s="16">
        <v>4</v>
      </c>
      <c r="U30" s="21">
        <f t="shared" si="0"/>
        <v>0.4</v>
      </c>
      <c r="V30" s="22" t="s">
        <v>44</v>
      </c>
      <c r="W30" s="1" t="s">
        <v>96</v>
      </c>
    </row>
    <row r="31" spans="2:23" ht="24.75" x14ac:dyDescent="0.25">
      <c r="B31" s="16">
        <v>13</v>
      </c>
      <c r="C31" s="4">
        <v>44145</v>
      </c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8" t="s">
        <v>33</v>
      </c>
      <c r="P31" s="17"/>
      <c r="Q31" s="19" t="s">
        <v>61</v>
      </c>
      <c r="R31" s="20">
        <f>155/1000</f>
        <v>0.155</v>
      </c>
      <c r="S31" s="16" t="s">
        <v>47</v>
      </c>
      <c r="T31" s="16">
        <v>8</v>
      </c>
      <c r="U31" s="21">
        <f t="shared" si="0"/>
        <v>1.24</v>
      </c>
      <c r="V31" s="22" t="s">
        <v>44</v>
      </c>
      <c r="W31" s="1" t="s">
        <v>96</v>
      </c>
    </row>
    <row r="32" spans="2:23" ht="24" x14ac:dyDescent="0.25">
      <c r="B32" s="16">
        <v>14</v>
      </c>
      <c r="C32" s="4">
        <v>44145</v>
      </c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 t="s">
        <v>33</v>
      </c>
      <c r="P32" s="17"/>
      <c r="Q32" s="23" t="s">
        <v>98</v>
      </c>
      <c r="R32" s="20">
        <f>175/1000</f>
        <v>0.17499999999999999</v>
      </c>
      <c r="S32" s="16" t="s">
        <v>47</v>
      </c>
      <c r="T32" s="16">
        <v>4</v>
      </c>
      <c r="U32" s="21">
        <f t="shared" si="0"/>
        <v>0.7</v>
      </c>
      <c r="V32" s="22" t="s">
        <v>44</v>
      </c>
      <c r="W32" s="1" t="s">
        <v>96</v>
      </c>
    </row>
    <row r="33" spans="2:23" ht="24" x14ac:dyDescent="0.25">
      <c r="B33" s="16">
        <v>15</v>
      </c>
      <c r="C33" s="4">
        <v>44145</v>
      </c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 t="s">
        <v>33</v>
      </c>
      <c r="P33" s="17"/>
      <c r="Q33" s="23" t="s">
        <v>51</v>
      </c>
      <c r="R33" s="20">
        <f>10.9/1000</f>
        <v>1.09E-2</v>
      </c>
      <c r="S33" s="16" t="s">
        <v>47</v>
      </c>
      <c r="T33" s="16">
        <v>20</v>
      </c>
      <c r="U33" s="21">
        <f t="shared" si="0"/>
        <v>0.218</v>
      </c>
      <c r="V33" s="22" t="s">
        <v>44</v>
      </c>
      <c r="W33" s="1" t="s">
        <v>96</v>
      </c>
    </row>
    <row r="34" spans="2:23" ht="24.75" x14ac:dyDescent="0.25">
      <c r="B34" s="16">
        <v>16</v>
      </c>
      <c r="C34" s="4">
        <v>44145</v>
      </c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 t="s">
        <v>33</v>
      </c>
      <c r="P34" s="17"/>
      <c r="Q34" s="19" t="s">
        <v>78</v>
      </c>
      <c r="R34" s="20">
        <f>14.93/1000</f>
        <v>1.4930000000000001E-2</v>
      </c>
      <c r="S34" s="16" t="s">
        <v>47</v>
      </c>
      <c r="T34" s="16">
        <v>8</v>
      </c>
      <c r="U34" s="21">
        <f t="shared" si="0"/>
        <v>0.11944</v>
      </c>
      <c r="V34" s="22" t="s">
        <v>44</v>
      </c>
      <c r="W34" s="1" t="s">
        <v>96</v>
      </c>
    </row>
    <row r="35" spans="2:23" ht="24.75" x14ac:dyDescent="0.25">
      <c r="B35" s="16">
        <v>17</v>
      </c>
      <c r="C35" s="4">
        <v>44145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8" t="s">
        <v>33</v>
      </c>
      <c r="P35" s="17"/>
      <c r="Q35" s="19" t="s">
        <v>77</v>
      </c>
      <c r="R35" s="20">
        <f>19.66/1000</f>
        <v>1.966E-2</v>
      </c>
      <c r="S35" s="16" t="s">
        <v>47</v>
      </c>
      <c r="T35" s="16">
        <v>8</v>
      </c>
      <c r="U35" s="21">
        <f t="shared" si="0"/>
        <v>0.15728</v>
      </c>
      <c r="V35" s="22" t="s">
        <v>44</v>
      </c>
      <c r="W35" s="1" t="s">
        <v>96</v>
      </c>
    </row>
    <row r="36" spans="2:23" ht="24" x14ac:dyDescent="0.25">
      <c r="B36" s="16">
        <v>18</v>
      </c>
      <c r="C36" s="4">
        <v>44145</v>
      </c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33</v>
      </c>
      <c r="P36" s="17"/>
      <c r="Q36" s="19" t="s">
        <v>57</v>
      </c>
      <c r="R36" s="20">
        <f>19.66/1000</f>
        <v>1.966E-2</v>
      </c>
      <c r="S36" s="16" t="s">
        <v>47</v>
      </c>
      <c r="T36" s="16">
        <v>8</v>
      </c>
      <c r="U36" s="21">
        <f t="shared" si="0"/>
        <v>0.15728</v>
      </c>
      <c r="V36" s="22" t="s">
        <v>44</v>
      </c>
      <c r="W36" s="1" t="s">
        <v>96</v>
      </c>
    </row>
    <row r="37" spans="2:23" ht="24" x14ac:dyDescent="0.25">
      <c r="B37" s="16">
        <v>19</v>
      </c>
      <c r="C37" s="4">
        <v>44145</v>
      </c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8" t="s">
        <v>33</v>
      </c>
      <c r="P37" s="17"/>
      <c r="Q37" s="19" t="s">
        <v>99</v>
      </c>
      <c r="R37" s="20">
        <f>15.87/1000</f>
        <v>1.5869999999999999E-2</v>
      </c>
      <c r="S37" s="16" t="s">
        <v>47</v>
      </c>
      <c r="T37" s="16">
        <v>30</v>
      </c>
      <c r="U37" s="21">
        <f t="shared" si="0"/>
        <v>0.47609999999999997</v>
      </c>
      <c r="V37" s="22" t="s">
        <v>44</v>
      </c>
      <c r="W37" s="1" t="s">
        <v>96</v>
      </c>
    </row>
    <row r="38" spans="2:23" ht="48.75" x14ac:dyDescent="0.25">
      <c r="B38" s="16">
        <v>20</v>
      </c>
      <c r="C38" s="4">
        <v>44145</v>
      </c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 t="s">
        <v>33</v>
      </c>
      <c r="P38" s="17"/>
      <c r="Q38" s="19" t="s">
        <v>83</v>
      </c>
      <c r="R38" s="20">
        <f>16.03/1000</f>
        <v>1.6030000000000003E-2</v>
      </c>
      <c r="S38" s="16" t="s">
        <v>47</v>
      </c>
      <c r="T38" s="16">
        <v>20</v>
      </c>
      <c r="U38" s="21">
        <f t="shared" si="0"/>
        <v>0.32060000000000005</v>
      </c>
      <c r="V38" s="22" t="s">
        <v>44</v>
      </c>
      <c r="W38" s="1" t="s">
        <v>96</v>
      </c>
    </row>
    <row r="39" spans="2:23" ht="24" x14ac:dyDescent="0.25">
      <c r="B39" s="16">
        <v>21</v>
      </c>
      <c r="C39" s="4">
        <v>44145</v>
      </c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8" t="s">
        <v>33</v>
      </c>
      <c r="P39" s="17"/>
      <c r="Q39" s="23" t="s">
        <v>63</v>
      </c>
      <c r="R39" s="20">
        <f>7.56/1000</f>
        <v>7.5599999999999999E-3</v>
      </c>
      <c r="S39" s="16" t="s">
        <v>47</v>
      </c>
      <c r="T39" s="16">
        <v>20</v>
      </c>
      <c r="U39" s="21">
        <f t="shared" si="0"/>
        <v>0.1512</v>
      </c>
      <c r="V39" s="22" t="s">
        <v>44</v>
      </c>
      <c r="W39" s="1" t="s">
        <v>96</v>
      </c>
    </row>
    <row r="40" spans="2:23" ht="24.75" x14ac:dyDescent="0.25">
      <c r="B40" s="16">
        <v>22</v>
      </c>
      <c r="C40" s="4">
        <v>44145</v>
      </c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 t="s">
        <v>33</v>
      </c>
      <c r="P40" s="17"/>
      <c r="Q40" s="19" t="s">
        <v>66</v>
      </c>
      <c r="R40" s="20">
        <f>150.5/1000</f>
        <v>0.15049999999999999</v>
      </c>
      <c r="S40" s="16" t="s">
        <v>53</v>
      </c>
      <c r="T40" s="16">
        <v>5.3</v>
      </c>
      <c r="U40" s="21">
        <f t="shared" si="0"/>
        <v>0.79764999999999997</v>
      </c>
      <c r="V40" s="22" t="s">
        <v>44</v>
      </c>
      <c r="W40" s="1" t="s">
        <v>96</v>
      </c>
    </row>
    <row r="41" spans="2:23" ht="24" x14ac:dyDescent="0.25">
      <c r="B41" s="16">
        <v>23</v>
      </c>
      <c r="C41" s="4">
        <v>44145</v>
      </c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8" t="s">
        <v>33</v>
      </c>
      <c r="P41" s="17"/>
      <c r="Q41" s="19" t="s">
        <v>100</v>
      </c>
      <c r="R41" s="20">
        <f>927/1000</f>
        <v>0.92700000000000005</v>
      </c>
      <c r="S41" s="16" t="s">
        <v>53</v>
      </c>
      <c r="T41" s="16">
        <v>0.48</v>
      </c>
      <c r="U41" s="21">
        <f t="shared" si="0"/>
        <v>0.44496000000000002</v>
      </c>
      <c r="V41" s="22" t="s">
        <v>44</v>
      </c>
      <c r="W41" s="1" t="s">
        <v>96</v>
      </c>
    </row>
    <row r="42" spans="2:23" ht="24.75" x14ac:dyDescent="0.25">
      <c r="B42" s="16">
        <v>24</v>
      </c>
      <c r="C42" s="4">
        <v>44145</v>
      </c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8" t="s">
        <v>33</v>
      </c>
      <c r="P42" s="17"/>
      <c r="Q42" s="19" t="s">
        <v>101</v>
      </c>
      <c r="R42" s="20">
        <f>12.88/1000</f>
        <v>1.2880000000000001E-2</v>
      </c>
      <c r="S42" s="16" t="s">
        <v>47</v>
      </c>
      <c r="T42" s="16">
        <v>2</v>
      </c>
      <c r="U42" s="24">
        <f t="shared" si="0"/>
        <v>2.5760000000000002E-2</v>
      </c>
      <c r="V42" s="22" t="s">
        <v>44</v>
      </c>
      <c r="W42" s="1" t="s">
        <v>96</v>
      </c>
    </row>
    <row r="43" spans="2:23" ht="24" x14ac:dyDescent="0.25">
      <c r="B43" s="16">
        <v>25</v>
      </c>
      <c r="C43" s="4">
        <v>44145</v>
      </c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8" t="s">
        <v>33</v>
      </c>
      <c r="P43" s="17"/>
      <c r="Q43" s="19" t="s">
        <v>58</v>
      </c>
      <c r="R43" s="20">
        <f>10.27/1000</f>
        <v>1.027E-2</v>
      </c>
      <c r="S43" s="16" t="s">
        <v>47</v>
      </c>
      <c r="T43" s="16">
        <v>4</v>
      </c>
      <c r="U43" s="24">
        <f t="shared" si="0"/>
        <v>4.1079999999999998E-2</v>
      </c>
      <c r="V43" s="22" t="s">
        <v>44</v>
      </c>
      <c r="W43" s="1" t="s">
        <v>96</v>
      </c>
    </row>
    <row r="44" spans="2:23" ht="24.75" x14ac:dyDescent="0.25">
      <c r="B44" s="16">
        <v>26</v>
      </c>
      <c r="C44" s="4">
        <v>44148</v>
      </c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8" t="s">
        <v>33</v>
      </c>
      <c r="P44" s="17"/>
      <c r="Q44" s="19" t="s">
        <v>73</v>
      </c>
      <c r="R44" s="20">
        <f>517.5/1000</f>
        <v>0.51749999999999996</v>
      </c>
      <c r="S44" s="16" t="s">
        <v>47</v>
      </c>
      <c r="T44" s="16">
        <v>2</v>
      </c>
      <c r="U44" s="24">
        <f t="shared" si="0"/>
        <v>1.0349999999999999</v>
      </c>
      <c r="V44" s="22" t="s">
        <v>44</v>
      </c>
      <c r="W44" s="1" t="s">
        <v>102</v>
      </c>
    </row>
    <row r="45" spans="2:23" ht="24" x14ac:dyDescent="0.25">
      <c r="B45" s="16">
        <v>27</v>
      </c>
      <c r="C45" s="4">
        <v>44148</v>
      </c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8" t="s">
        <v>33</v>
      </c>
      <c r="P45" s="17"/>
      <c r="Q45" s="19" t="s">
        <v>54</v>
      </c>
      <c r="R45" s="20">
        <f>34.91/1000</f>
        <v>3.4909999999999997E-2</v>
      </c>
      <c r="S45" s="16" t="s">
        <v>47</v>
      </c>
      <c r="T45" s="16">
        <v>2</v>
      </c>
      <c r="U45" s="24">
        <f t="shared" si="0"/>
        <v>6.9819999999999993E-2</v>
      </c>
      <c r="V45" s="22" t="s">
        <v>44</v>
      </c>
      <c r="W45" s="1" t="s">
        <v>102</v>
      </c>
    </row>
    <row r="46" spans="2:23" ht="24.75" x14ac:dyDescent="0.25">
      <c r="B46" s="16">
        <v>28</v>
      </c>
      <c r="C46" s="4">
        <v>44148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8" t="s">
        <v>33</v>
      </c>
      <c r="P46" s="17"/>
      <c r="Q46" s="19" t="s">
        <v>103</v>
      </c>
      <c r="R46" s="20">
        <f>38.99/1000</f>
        <v>3.8990000000000004E-2</v>
      </c>
      <c r="S46" s="16" t="s">
        <v>47</v>
      </c>
      <c r="T46" s="16">
        <v>2</v>
      </c>
      <c r="U46" s="24">
        <f t="shared" si="0"/>
        <v>7.7980000000000008E-2</v>
      </c>
      <c r="V46" s="22" t="s">
        <v>44</v>
      </c>
      <c r="W46" s="1" t="s">
        <v>102</v>
      </c>
    </row>
    <row r="47" spans="2:23" ht="24.75" x14ac:dyDescent="0.25">
      <c r="B47" s="16">
        <v>29</v>
      </c>
      <c r="C47" s="4">
        <v>44148</v>
      </c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8" t="s">
        <v>33</v>
      </c>
      <c r="P47" s="17"/>
      <c r="Q47" s="19" t="s">
        <v>70</v>
      </c>
      <c r="R47" s="20">
        <f>39.96/1000</f>
        <v>3.9960000000000002E-2</v>
      </c>
      <c r="S47" s="16" t="s">
        <v>47</v>
      </c>
      <c r="T47" s="16">
        <v>2</v>
      </c>
      <c r="U47" s="24">
        <f t="shared" si="0"/>
        <v>7.9920000000000005E-2</v>
      </c>
      <c r="V47" s="22" t="s">
        <v>44</v>
      </c>
      <c r="W47" s="1" t="s">
        <v>102</v>
      </c>
    </row>
    <row r="48" spans="2:23" ht="24.75" x14ac:dyDescent="0.25">
      <c r="B48" s="16">
        <v>30</v>
      </c>
      <c r="C48" s="4">
        <v>44148</v>
      </c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8" t="s">
        <v>33</v>
      </c>
      <c r="P48" s="17"/>
      <c r="Q48" s="19" t="s">
        <v>69</v>
      </c>
      <c r="R48" s="20">
        <f>204.17/1000</f>
        <v>0.20416999999999999</v>
      </c>
      <c r="S48" s="16" t="s">
        <v>47</v>
      </c>
      <c r="T48" s="16">
        <v>1</v>
      </c>
      <c r="U48" s="24">
        <f t="shared" si="0"/>
        <v>0.20416999999999999</v>
      </c>
      <c r="V48" s="22" t="s">
        <v>44</v>
      </c>
      <c r="W48" s="1" t="s">
        <v>102</v>
      </c>
    </row>
    <row r="49" spans="2:23" ht="24.75" x14ac:dyDescent="0.25">
      <c r="B49" s="16">
        <v>31</v>
      </c>
      <c r="C49" s="4">
        <v>44148</v>
      </c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8" t="s">
        <v>33</v>
      </c>
      <c r="P49" s="17"/>
      <c r="Q49" s="19" t="s">
        <v>104</v>
      </c>
      <c r="R49" s="20">
        <f>308.33/1000</f>
        <v>0.30832999999999999</v>
      </c>
      <c r="S49" s="16" t="s">
        <v>47</v>
      </c>
      <c r="T49" s="16">
        <v>1</v>
      </c>
      <c r="U49" s="24">
        <f t="shared" si="0"/>
        <v>0.30832999999999999</v>
      </c>
      <c r="V49" s="22" t="s">
        <v>44</v>
      </c>
      <c r="W49" s="1" t="s">
        <v>102</v>
      </c>
    </row>
    <row r="50" spans="2:23" ht="24" x14ac:dyDescent="0.25">
      <c r="B50" s="16">
        <v>32</v>
      </c>
      <c r="C50" s="4">
        <v>44152</v>
      </c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8" t="s">
        <v>33</v>
      </c>
      <c r="P50" s="17"/>
      <c r="Q50" s="19" t="s">
        <v>106</v>
      </c>
      <c r="R50" s="20">
        <f>226.69/1000</f>
        <v>0.22669</v>
      </c>
      <c r="S50" s="16" t="s">
        <v>47</v>
      </c>
      <c r="T50" s="16">
        <v>13</v>
      </c>
      <c r="U50" s="24">
        <f t="shared" si="0"/>
        <v>2.9469699999999999</v>
      </c>
      <c r="V50" s="22" t="s">
        <v>105</v>
      </c>
      <c r="W50" s="1" t="s">
        <v>107</v>
      </c>
    </row>
    <row r="51" spans="2:23" ht="24.75" x14ac:dyDescent="0.25">
      <c r="B51" s="16">
        <v>33</v>
      </c>
      <c r="C51" s="4">
        <v>44155</v>
      </c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8" t="s">
        <v>33</v>
      </c>
      <c r="P51" s="17"/>
      <c r="Q51" s="19" t="s">
        <v>108</v>
      </c>
      <c r="R51" s="20">
        <f>3250/1000</f>
        <v>3.25</v>
      </c>
      <c r="S51" s="16" t="s">
        <v>47</v>
      </c>
      <c r="T51" s="16">
        <v>2</v>
      </c>
      <c r="U51" s="24">
        <f t="shared" si="0"/>
        <v>6.5</v>
      </c>
      <c r="V51" s="22" t="s">
        <v>109</v>
      </c>
      <c r="W51" s="1" t="s">
        <v>110</v>
      </c>
    </row>
    <row r="52" spans="2:23" ht="24.75" x14ac:dyDescent="0.25">
      <c r="B52" s="16">
        <v>34</v>
      </c>
      <c r="C52" s="4">
        <v>44155</v>
      </c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8" t="s">
        <v>33</v>
      </c>
      <c r="P52" s="17"/>
      <c r="Q52" s="19" t="s">
        <v>111</v>
      </c>
      <c r="R52" s="20">
        <f>133.33/1000</f>
        <v>0.13333</v>
      </c>
      <c r="S52" s="16" t="s">
        <v>47</v>
      </c>
      <c r="T52" s="16">
        <v>1</v>
      </c>
      <c r="U52" s="24">
        <f t="shared" si="0"/>
        <v>0.13333</v>
      </c>
      <c r="V52" s="22" t="s">
        <v>44</v>
      </c>
      <c r="W52" s="1" t="s">
        <v>112</v>
      </c>
    </row>
    <row r="53" spans="2:23" ht="24.75" x14ac:dyDescent="0.25">
      <c r="B53" s="16">
        <v>35</v>
      </c>
      <c r="C53" s="4">
        <v>44155</v>
      </c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8" t="s">
        <v>33</v>
      </c>
      <c r="P53" s="17"/>
      <c r="Q53" s="19" t="s">
        <v>113</v>
      </c>
      <c r="R53" s="20">
        <f>241.67/1000</f>
        <v>0.24167</v>
      </c>
      <c r="S53" s="16" t="s">
        <v>47</v>
      </c>
      <c r="T53" s="16">
        <v>1</v>
      </c>
      <c r="U53" s="24">
        <f t="shared" si="0"/>
        <v>0.24167</v>
      </c>
      <c r="V53" s="22" t="s">
        <v>44</v>
      </c>
      <c r="W53" s="1" t="s">
        <v>112</v>
      </c>
    </row>
    <row r="54" spans="2:23" ht="24.75" x14ac:dyDescent="0.25">
      <c r="B54" s="16">
        <v>36</v>
      </c>
      <c r="C54" s="4">
        <v>44155</v>
      </c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8" t="s">
        <v>33</v>
      </c>
      <c r="P54" s="17"/>
      <c r="Q54" s="19" t="s">
        <v>114</v>
      </c>
      <c r="R54" s="20">
        <f>4540/1000</f>
        <v>4.54</v>
      </c>
      <c r="S54" s="16" t="s">
        <v>47</v>
      </c>
      <c r="T54" s="16">
        <v>1</v>
      </c>
      <c r="U54" s="24">
        <f t="shared" si="0"/>
        <v>4.54</v>
      </c>
      <c r="V54" s="22" t="s">
        <v>44</v>
      </c>
      <c r="W54" s="1" t="s">
        <v>112</v>
      </c>
    </row>
    <row r="55" spans="2:23" ht="36.75" x14ac:dyDescent="0.25">
      <c r="B55" s="16">
        <v>37</v>
      </c>
      <c r="C55" s="4">
        <v>44155</v>
      </c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8" t="s">
        <v>33</v>
      </c>
      <c r="P55" s="17"/>
      <c r="Q55" s="19" t="s">
        <v>115</v>
      </c>
      <c r="R55" s="20">
        <f>110/1000</f>
        <v>0.11</v>
      </c>
      <c r="S55" s="16" t="s">
        <v>50</v>
      </c>
      <c r="T55" s="16">
        <v>1</v>
      </c>
      <c r="U55" s="24">
        <f t="shared" si="0"/>
        <v>0.11</v>
      </c>
      <c r="V55" s="22" t="s">
        <v>44</v>
      </c>
      <c r="W55" s="1" t="s">
        <v>112</v>
      </c>
    </row>
    <row r="56" spans="2:23" ht="24.75" x14ac:dyDescent="0.25">
      <c r="B56" s="16">
        <v>38</v>
      </c>
      <c r="C56" s="4">
        <v>44158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8" t="s">
        <v>33</v>
      </c>
      <c r="P56" s="17"/>
      <c r="Q56" s="19" t="s">
        <v>116</v>
      </c>
      <c r="R56" s="20">
        <f>360.5/1000</f>
        <v>0.36049999999999999</v>
      </c>
      <c r="S56" s="16" t="s">
        <v>47</v>
      </c>
      <c r="T56" s="16">
        <v>1</v>
      </c>
      <c r="U56" s="24">
        <f t="shared" si="0"/>
        <v>0.36049999999999999</v>
      </c>
      <c r="V56" s="22" t="s">
        <v>44</v>
      </c>
      <c r="W56" s="1" t="s">
        <v>117</v>
      </c>
    </row>
    <row r="57" spans="2:23" ht="24.75" x14ac:dyDescent="0.25">
      <c r="B57" s="16">
        <v>39</v>
      </c>
      <c r="C57" s="4">
        <v>44158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8" t="s">
        <v>33</v>
      </c>
      <c r="P57" s="17"/>
      <c r="Q57" s="19" t="s">
        <v>118</v>
      </c>
      <c r="R57" s="20">
        <f>133.33/1000</f>
        <v>0.13333</v>
      </c>
      <c r="S57" s="16" t="s">
        <v>47</v>
      </c>
      <c r="T57" s="16">
        <v>1</v>
      </c>
      <c r="U57" s="24">
        <f t="shared" si="0"/>
        <v>0.13333</v>
      </c>
      <c r="V57" s="22" t="s">
        <v>44</v>
      </c>
      <c r="W57" s="1" t="s">
        <v>119</v>
      </c>
    </row>
    <row r="58" spans="2:23" ht="36" x14ac:dyDescent="0.25">
      <c r="B58" s="16">
        <v>40</v>
      </c>
      <c r="C58" s="4">
        <v>44162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8" t="s">
        <v>33</v>
      </c>
      <c r="P58" s="17"/>
      <c r="Q58" s="19" t="s">
        <v>120</v>
      </c>
      <c r="R58" s="20">
        <f>1327.66/1000</f>
        <v>1.3276600000000001</v>
      </c>
      <c r="S58" s="16" t="s">
        <v>121</v>
      </c>
      <c r="T58" s="16">
        <v>1</v>
      </c>
      <c r="U58" s="24">
        <f t="shared" si="0"/>
        <v>1.3276600000000001</v>
      </c>
      <c r="V58" s="22" t="s">
        <v>122</v>
      </c>
      <c r="W58" s="1" t="s">
        <v>123</v>
      </c>
    </row>
    <row r="59" spans="2:23" ht="24.75" x14ac:dyDescent="0.25">
      <c r="B59" s="16">
        <v>41</v>
      </c>
      <c r="C59" s="4">
        <v>44162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8" t="s">
        <v>33</v>
      </c>
      <c r="P59" s="17"/>
      <c r="Q59" s="19" t="s">
        <v>124</v>
      </c>
      <c r="R59" s="20">
        <f>939/1000</f>
        <v>0.93899999999999995</v>
      </c>
      <c r="S59" s="16" t="s">
        <v>47</v>
      </c>
      <c r="T59" s="16">
        <v>1</v>
      </c>
      <c r="U59" s="24">
        <f t="shared" si="0"/>
        <v>0.93899999999999995</v>
      </c>
      <c r="V59" s="22" t="s">
        <v>44</v>
      </c>
      <c r="W59" s="1" t="s">
        <v>125</v>
      </c>
    </row>
    <row r="60" spans="2:23" ht="24.75" x14ac:dyDescent="0.25">
      <c r="B60" s="16">
        <v>42</v>
      </c>
      <c r="C60" s="4">
        <v>44162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8" t="s">
        <v>33</v>
      </c>
      <c r="P60" s="17"/>
      <c r="Q60" s="19" t="s">
        <v>82</v>
      </c>
      <c r="R60" s="20">
        <f>104.32/1000</f>
        <v>0.10432</v>
      </c>
      <c r="S60" s="16" t="s">
        <v>47</v>
      </c>
      <c r="T60" s="16">
        <v>1</v>
      </c>
      <c r="U60" s="24">
        <f t="shared" si="0"/>
        <v>0.10432</v>
      </c>
      <c r="V60" s="22" t="s">
        <v>44</v>
      </c>
      <c r="W60" s="1" t="s">
        <v>125</v>
      </c>
    </row>
    <row r="61" spans="2:23" ht="24" x14ac:dyDescent="0.25">
      <c r="B61" s="16">
        <v>43</v>
      </c>
      <c r="C61" s="4">
        <v>44162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8" t="s">
        <v>33</v>
      </c>
      <c r="P61" s="17"/>
      <c r="Q61" s="19" t="s">
        <v>81</v>
      </c>
      <c r="R61" s="20">
        <f>86.73/1000</f>
        <v>8.6730000000000002E-2</v>
      </c>
      <c r="S61" s="16" t="s">
        <v>47</v>
      </c>
      <c r="T61" s="16">
        <v>1</v>
      </c>
      <c r="U61" s="24">
        <f t="shared" si="0"/>
        <v>8.6730000000000002E-2</v>
      </c>
      <c r="V61" s="22" t="s">
        <v>44</v>
      </c>
      <c r="W61" s="1" t="s">
        <v>125</v>
      </c>
    </row>
    <row r="62" spans="2:23" ht="24" x14ac:dyDescent="0.25">
      <c r="B62" s="16">
        <v>44</v>
      </c>
      <c r="C62" s="4">
        <v>44162</v>
      </c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8" t="s">
        <v>33</v>
      </c>
      <c r="P62" s="17"/>
      <c r="Q62" s="19" t="s">
        <v>80</v>
      </c>
      <c r="R62" s="20">
        <f>65.87/1000</f>
        <v>6.5869999999999998E-2</v>
      </c>
      <c r="S62" s="16" t="s">
        <v>47</v>
      </c>
      <c r="T62" s="16">
        <v>1</v>
      </c>
      <c r="U62" s="24">
        <f t="shared" si="0"/>
        <v>6.5869999999999998E-2</v>
      </c>
      <c r="V62" s="22" t="s">
        <v>44</v>
      </c>
      <c r="W62" s="1" t="s">
        <v>125</v>
      </c>
    </row>
    <row r="63" spans="2:23" ht="24" x14ac:dyDescent="0.25">
      <c r="B63" s="16">
        <v>45</v>
      </c>
      <c r="C63" s="4">
        <v>44162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 t="s">
        <v>33</v>
      </c>
      <c r="P63" s="17"/>
      <c r="Q63" s="19" t="s">
        <v>126</v>
      </c>
      <c r="R63" s="20">
        <f>30.23/1000</f>
        <v>3.023E-2</v>
      </c>
      <c r="S63" s="16" t="s">
        <v>47</v>
      </c>
      <c r="T63" s="16">
        <v>2</v>
      </c>
      <c r="U63" s="24">
        <f t="shared" si="0"/>
        <v>6.046E-2</v>
      </c>
      <c r="V63" s="22" t="s">
        <v>44</v>
      </c>
      <c r="W63" s="1" t="s">
        <v>125</v>
      </c>
    </row>
    <row r="64" spans="2:23" ht="24" x14ac:dyDescent="0.25">
      <c r="B64" s="16">
        <v>46</v>
      </c>
      <c r="C64" s="4">
        <v>44162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8" t="s">
        <v>33</v>
      </c>
      <c r="P64" s="17"/>
      <c r="Q64" s="19" t="s">
        <v>75</v>
      </c>
      <c r="R64" s="20">
        <f>18/1000</f>
        <v>1.7999999999999999E-2</v>
      </c>
      <c r="S64" s="16" t="s">
        <v>47</v>
      </c>
      <c r="T64" s="16">
        <v>5</v>
      </c>
      <c r="U64" s="24">
        <f t="shared" si="0"/>
        <v>0.09</v>
      </c>
      <c r="V64" s="22" t="s">
        <v>44</v>
      </c>
      <c r="W64" s="1" t="s">
        <v>125</v>
      </c>
    </row>
    <row r="65" spans="2:23" ht="24.75" x14ac:dyDescent="0.25">
      <c r="B65" s="16">
        <v>47</v>
      </c>
      <c r="C65" s="4">
        <v>44162</v>
      </c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8" t="s">
        <v>33</v>
      </c>
      <c r="P65" s="17"/>
      <c r="Q65" s="19" t="s">
        <v>79</v>
      </c>
      <c r="R65" s="20">
        <f>1129.17/1000</f>
        <v>1.12917</v>
      </c>
      <c r="S65" s="16" t="s">
        <v>47</v>
      </c>
      <c r="T65" s="16">
        <v>1</v>
      </c>
      <c r="U65" s="24">
        <f t="shared" si="0"/>
        <v>1.12917</v>
      </c>
      <c r="V65" s="22" t="s">
        <v>44</v>
      </c>
      <c r="W65" s="1" t="s">
        <v>125</v>
      </c>
    </row>
    <row r="66" spans="2:23" ht="24.75" x14ac:dyDescent="0.25">
      <c r="B66" s="16">
        <v>48</v>
      </c>
      <c r="C66" s="4">
        <v>44162</v>
      </c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8" t="s">
        <v>33</v>
      </c>
      <c r="P66" s="17"/>
      <c r="Q66" s="19" t="s">
        <v>73</v>
      </c>
      <c r="R66" s="20">
        <f>517.5/1000</f>
        <v>0.51749999999999996</v>
      </c>
      <c r="S66" s="16" t="s">
        <v>47</v>
      </c>
      <c r="T66" s="16">
        <v>1</v>
      </c>
      <c r="U66" s="24">
        <f t="shared" si="0"/>
        <v>0.51749999999999996</v>
      </c>
      <c r="V66" s="22" t="s">
        <v>44</v>
      </c>
      <c r="W66" s="1" t="s">
        <v>125</v>
      </c>
    </row>
    <row r="67" spans="2:23" ht="24.75" x14ac:dyDescent="0.25">
      <c r="B67" s="16">
        <v>49</v>
      </c>
      <c r="C67" s="4">
        <v>44162</v>
      </c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8" t="s">
        <v>33</v>
      </c>
      <c r="P67" s="17"/>
      <c r="Q67" s="19" t="s">
        <v>127</v>
      </c>
      <c r="R67" s="20">
        <f>36.64/1000</f>
        <v>3.6639999999999999E-2</v>
      </c>
      <c r="S67" s="16" t="s">
        <v>47</v>
      </c>
      <c r="T67" s="16">
        <v>1</v>
      </c>
      <c r="U67" s="24">
        <f t="shared" si="0"/>
        <v>3.6639999999999999E-2</v>
      </c>
      <c r="V67" s="22" t="s">
        <v>44</v>
      </c>
      <c r="W67" s="1" t="s">
        <v>125</v>
      </c>
    </row>
    <row r="68" spans="2:23" ht="24" x14ac:dyDescent="0.25">
      <c r="B68" s="16">
        <v>50</v>
      </c>
      <c r="C68" s="4">
        <v>44162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8" t="s">
        <v>33</v>
      </c>
      <c r="P68" s="17"/>
      <c r="Q68" s="19" t="s">
        <v>52</v>
      </c>
      <c r="R68" s="20">
        <f>14.8/1000</f>
        <v>1.4800000000000001E-2</v>
      </c>
      <c r="S68" s="16" t="s">
        <v>47</v>
      </c>
      <c r="T68" s="16">
        <v>2</v>
      </c>
      <c r="U68" s="24">
        <f t="shared" si="0"/>
        <v>2.9600000000000001E-2</v>
      </c>
      <c r="V68" s="22" t="s">
        <v>44</v>
      </c>
      <c r="W68" s="1" t="s">
        <v>125</v>
      </c>
    </row>
    <row r="69" spans="2:23" ht="36.75" x14ac:dyDescent="0.25">
      <c r="B69" s="16">
        <v>51</v>
      </c>
      <c r="C69" s="4">
        <v>44162</v>
      </c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8" t="s">
        <v>33</v>
      </c>
      <c r="P69" s="17"/>
      <c r="Q69" s="19" t="s">
        <v>67</v>
      </c>
      <c r="R69" s="20">
        <f>2375/1000</f>
        <v>2.375</v>
      </c>
      <c r="S69" s="16" t="s">
        <v>47</v>
      </c>
      <c r="T69" s="16">
        <v>1</v>
      </c>
      <c r="U69" s="24">
        <f t="shared" si="0"/>
        <v>2.375</v>
      </c>
      <c r="V69" s="22" t="s">
        <v>44</v>
      </c>
      <c r="W69" s="1" t="s">
        <v>125</v>
      </c>
    </row>
    <row r="70" spans="2:23" ht="38.25" customHeight="1" x14ac:dyDescent="0.25">
      <c r="B70" s="16">
        <v>52</v>
      </c>
      <c r="C70" s="4">
        <v>44162</v>
      </c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8" t="s">
        <v>33</v>
      </c>
      <c r="P70" s="17"/>
      <c r="Q70" s="19" t="s">
        <v>71</v>
      </c>
      <c r="R70" s="20">
        <f>2791.67/1000</f>
        <v>2.7916699999999999</v>
      </c>
      <c r="S70" s="16" t="s">
        <v>47</v>
      </c>
      <c r="T70" s="16">
        <v>1</v>
      </c>
      <c r="U70" s="24">
        <f t="shared" si="0"/>
        <v>2.7916699999999999</v>
      </c>
      <c r="V70" s="22" t="s">
        <v>44</v>
      </c>
      <c r="W70" s="1" t="s">
        <v>125</v>
      </c>
    </row>
    <row r="71" spans="2:23" ht="28.5" customHeight="1" x14ac:dyDescent="0.25">
      <c r="B71" s="16">
        <v>53</v>
      </c>
      <c r="C71" s="4">
        <v>44162</v>
      </c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8" t="s">
        <v>33</v>
      </c>
      <c r="P71" s="17"/>
      <c r="Q71" s="19" t="s">
        <v>72</v>
      </c>
      <c r="R71" s="20">
        <f>275/1000</f>
        <v>0.27500000000000002</v>
      </c>
      <c r="S71" s="16" t="s">
        <v>47</v>
      </c>
      <c r="T71" s="16">
        <v>1</v>
      </c>
      <c r="U71" s="24">
        <f t="shared" si="0"/>
        <v>0.27500000000000002</v>
      </c>
      <c r="V71" s="22" t="s">
        <v>44</v>
      </c>
      <c r="W71" s="1" t="s">
        <v>125</v>
      </c>
    </row>
    <row r="72" spans="2:23" ht="24.75" x14ac:dyDescent="0.25">
      <c r="B72" s="16">
        <v>54</v>
      </c>
      <c r="C72" s="4">
        <v>44162</v>
      </c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8" t="s">
        <v>33</v>
      </c>
      <c r="P72" s="17"/>
      <c r="Q72" s="19" t="s">
        <v>61</v>
      </c>
      <c r="R72" s="20">
        <f>155/1000</f>
        <v>0.155</v>
      </c>
      <c r="S72" s="16" t="s">
        <v>47</v>
      </c>
      <c r="T72" s="16">
        <v>2</v>
      </c>
      <c r="U72" s="24">
        <f t="shared" si="0"/>
        <v>0.31</v>
      </c>
      <c r="V72" s="22" t="s">
        <v>44</v>
      </c>
      <c r="W72" s="1" t="s">
        <v>125</v>
      </c>
    </row>
    <row r="73" spans="2:23" ht="24" x14ac:dyDescent="0.25">
      <c r="B73" s="16">
        <v>55</v>
      </c>
      <c r="C73" s="4">
        <v>44162</v>
      </c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8" t="s">
        <v>33</v>
      </c>
      <c r="P73" s="17"/>
      <c r="Q73" s="19" t="s">
        <v>56</v>
      </c>
      <c r="R73" s="20">
        <f>441.67/1000</f>
        <v>0.44167000000000001</v>
      </c>
      <c r="S73" s="16" t="s">
        <v>47</v>
      </c>
      <c r="T73" s="16">
        <v>1</v>
      </c>
      <c r="U73" s="24">
        <f t="shared" si="0"/>
        <v>0.44167000000000001</v>
      </c>
      <c r="V73" s="22" t="s">
        <v>44</v>
      </c>
      <c r="W73" s="1" t="s">
        <v>125</v>
      </c>
    </row>
    <row r="74" spans="2:23" ht="24.75" x14ac:dyDescent="0.25">
      <c r="B74" s="16">
        <v>56</v>
      </c>
      <c r="C74" s="4">
        <v>44162</v>
      </c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8" t="s">
        <v>33</v>
      </c>
      <c r="P74" s="17"/>
      <c r="Q74" s="19" t="s">
        <v>70</v>
      </c>
      <c r="R74" s="20">
        <f>39.96/1000</f>
        <v>3.9960000000000002E-2</v>
      </c>
      <c r="S74" s="16" t="s">
        <v>47</v>
      </c>
      <c r="T74" s="16">
        <v>2</v>
      </c>
      <c r="U74" s="24">
        <f t="shared" si="0"/>
        <v>7.9920000000000005E-2</v>
      </c>
      <c r="V74" s="22" t="s">
        <v>44</v>
      </c>
      <c r="W74" s="1" t="s">
        <v>125</v>
      </c>
    </row>
    <row r="75" spans="2:23" ht="24.75" x14ac:dyDescent="0.25">
      <c r="B75" s="16">
        <v>57</v>
      </c>
      <c r="C75" s="4">
        <v>44162</v>
      </c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8" t="s">
        <v>33</v>
      </c>
      <c r="P75" s="17"/>
      <c r="Q75" s="19" t="s">
        <v>103</v>
      </c>
      <c r="R75" s="20">
        <f>38.99/1000</f>
        <v>3.8990000000000004E-2</v>
      </c>
      <c r="S75" s="16" t="s">
        <v>47</v>
      </c>
      <c r="T75" s="16">
        <v>1</v>
      </c>
      <c r="U75" s="24">
        <f t="shared" si="0"/>
        <v>3.8990000000000004E-2</v>
      </c>
      <c r="V75" s="22" t="s">
        <v>44</v>
      </c>
      <c r="W75" s="1" t="s">
        <v>125</v>
      </c>
    </row>
    <row r="76" spans="2:23" ht="24" x14ac:dyDescent="0.25">
      <c r="B76" s="16">
        <v>58</v>
      </c>
      <c r="C76" s="4">
        <v>44162</v>
      </c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8" t="s">
        <v>33</v>
      </c>
      <c r="P76" s="17"/>
      <c r="Q76" s="19" t="s">
        <v>54</v>
      </c>
      <c r="R76" s="20">
        <f>34.91/1000</f>
        <v>3.4909999999999997E-2</v>
      </c>
      <c r="S76" s="16" t="s">
        <v>47</v>
      </c>
      <c r="T76" s="16">
        <v>2</v>
      </c>
      <c r="U76" s="24">
        <f t="shared" si="0"/>
        <v>6.9819999999999993E-2</v>
      </c>
      <c r="V76" s="22" t="s">
        <v>44</v>
      </c>
      <c r="W76" s="1" t="s">
        <v>125</v>
      </c>
    </row>
    <row r="77" spans="2:23" ht="24" x14ac:dyDescent="0.25">
      <c r="B77" s="16">
        <v>59</v>
      </c>
      <c r="C77" s="4">
        <v>44162</v>
      </c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8" t="s">
        <v>33</v>
      </c>
      <c r="P77" s="17"/>
      <c r="Q77" s="19" t="s">
        <v>51</v>
      </c>
      <c r="R77" s="20">
        <f>10.9/1000</f>
        <v>1.09E-2</v>
      </c>
      <c r="S77" s="16" t="s">
        <v>47</v>
      </c>
      <c r="T77" s="16">
        <v>2</v>
      </c>
      <c r="U77" s="24">
        <f t="shared" si="0"/>
        <v>2.18E-2</v>
      </c>
      <c r="V77" s="22" t="s">
        <v>44</v>
      </c>
      <c r="W77" s="1" t="s">
        <v>125</v>
      </c>
    </row>
    <row r="78" spans="2:23" ht="24.75" x14ac:dyDescent="0.25">
      <c r="B78" s="16">
        <v>60</v>
      </c>
      <c r="C78" s="4">
        <v>44162</v>
      </c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8" t="s">
        <v>33</v>
      </c>
      <c r="P78" s="17"/>
      <c r="Q78" s="19" t="s">
        <v>65</v>
      </c>
      <c r="R78" s="20">
        <f>25.83/1000</f>
        <v>2.5829999999999999E-2</v>
      </c>
      <c r="S78" s="16" t="s">
        <v>47</v>
      </c>
      <c r="T78" s="16">
        <v>1</v>
      </c>
      <c r="U78" s="24">
        <f t="shared" si="0"/>
        <v>2.5829999999999999E-2</v>
      </c>
      <c r="V78" s="22" t="s">
        <v>44</v>
      </c>
      <c r="W78" s="1" t="s">
        <v>125</v>
      </c>
    </row>
    <row r="79" spans="2:23" ht="24.75" x14ac:dyDescent="0.25">
      <c r="B79" s="16">
        <v>61</v>
      </c>
      <c r="C79" s="4">
        <v>44162</v>
      </c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8" t="s">
        <v>33</v>
      </c>
      <c r="P79" s="17"/>
      <c r="Q79" s="19" t="s">
        <v>76</v>
      </c>
      <c r="R79" s="20">
        <f>27.83/1000</f>
        <v>2.7829999999999997E-2</v>
      </c>
      <c r="S79" s="16" t="s">
        <v>47</v>
      </c>
      <c r="T79" s="16">
        <v>10</v>
      </c>
      <c r="U79" s="24">
        <f t="shared" si="0"/>
        <v>0.27829999999999999</v>
      </c>
      <c r="V79" s="22" t="s">
        <v>44</v>
      </c>
      <c r="W79" s="1" t="s">
        <v>125</v>
      </c>
    </row>
    <row r="80" spans="2:23" ht="24" x14ac:dyDescent="0.25">
      <c r="B80" s="16">
        <v>62</v>
      </c>
      <c r="C80" s="4">
        <v>44162</v>
      </c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8" t="s">
        <v>33</v>
      </c>
      <c r="P80" s="17"/>
      <c r="Q80" s="19" t="s">
        <v>59</v>
      </c>
      <c r="R80" s="20">
        <f>18.66/1000</f>
        <v>1.866E-2</v>
      </c>
      <c r="S80" s="16" t="s">
        <v>47</v>
      </c>
      <c r="T80" s="16">
        <v>1</v>
      </c>
      <c r="U80" s="24">
        <f t="shared" si="0"/>
        <v>1.866E-2</v>
      </c>
      <c r="V80" s="22" t="s">
        <v>44</v>
      </c>
      <c r="W80" s="1" t="s">
        <v>125</v>
      </c>
    </row>
    <row r="81" spans="2:23" ht="36.75" x14ac:dyDescent="0.25">
      <c r="B81" s="16">
        <v>63</v>
      </c>
      <c r="C81" s="4">
        <v>44162</v>
      </c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8" t="s">
        <v>33</v>
      </c>
      <c r="P81" s="17"/>
      <c r="Q81" s="19" t="s">
        <v>62</v>
      </c>
      <c r="R81" s="20">
        <f>19.29/1000</f>
        <v>1.9289999999999998E-2</v>
      </c>
      <c r="S81" s="16" t="s">
        <v>47</v>
      </c>
      <c r="T81" s="16">
        <v>10</v>
      </c>
      <c r="U81" s="24">
        <f t="shared" si="0"/>
        <v>0.19289999999999999</v>
      </c>
      <c r="V81" s="22" t="s">
        <v>44</v>
      </c>
      <c r="W81" s="1" t="s">
        <v>125</v>
      </c>
    </row>
    <row r="82" spans="2:23" ht="24" x14ac:dyDescent="0.25">
      <c r="B82" s="16">
        <v>64</v>
      </c>
      <c r="C82" s="4">
        <v>44162</v>
      </c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8" t="s">
        <v>33</v>
      </c>
      <c r="P82" s="17"/>
      <c r="Q82" s="23" t="s">
        <v>64</v>
      </c>
      <c r="R82" s="20">
        <f>12.8/1000</f>
        <v>1.2800000000000001E-2</v>
      </c>
      <c r="S82" s="16" t="s">
        <v>47</v>
      </c>
      <c r="T82" s="16">
        <v>10</v>
      </c>
      <c r="U82" s="24">
        <f t="shared" si="0"/>
        <v>0.128</v>
      </c>
      <c r="V82" s="22" t="s">
        <v>44</v>
      </c>
      <c r="W82" s="1" t="s">
        <v>125</v>
      </c>
    </row>
    <row r="83" spans="2:23" ht="24.75" x14ac:dyDescent="0.25">
      <c r="B83" s="16">
        <v>65</v>
      </c>
      <c r="C83" s="4">
        <v>44165</v>
      </c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8" t="s">
        <v>33</v>
      </c>
      <c r="P83" s="17"/>
      <c r="Q83" s="19" t="s">
        <v>128</v>
      </c>
      <c r="R83" s="20">
        <f>10000/1000</f>
        <v>10</v>
      </c>
      <c r="S83" s="16" t="s">
        <v>47</v>
      </c>
      <c r="T83" s="16">
        <v>1</v>
      </c>
      <c r="U83" s="24">
        <f t="shared" si="0"/>
        <v>10</v>
      </c>
      <c r="V83" s="22" t="s">
        <v>129</v>
      </c>
      <c r="W83" s="1" t="s">
        <v>130</v>
      </c>
    </row>
    <row r="84" spans="2:23" x14ac:dyDescent="0.25">
      <c r="B84" s="16">
        <v>66</v>
      </c>
      <c r="C84" s="4">
        <v>44165</v>
      </c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8" t="s">
        <v>33</v>
      </c>
      <c r="P84" s="17"/>
      <c r="Q84" s="2" t="s">
        <v>48</v>
      </c>
      <c r="R84" s="6">
        <f>690/1000</f>
        <v>0.69</v>
      </c>
      <c r="S84" s="10" t="s">
        <v>38</v>
      </c>
      <c r="T84" s="10">
        <v>1</v>
      </c>
      <c r="U84" s="6">
        <f t="shared" si="0"/>
        <v>0.69</v>
      </c>
      <c r="V84" s="5" t="s">
        <v>39</v>
      </c>
      <c r="W84" s="1" t="s">
        <v>131</v>
      </c>
    </row>
    <row r="85" spans="2:23" ht="24.75" x14ac:dyDescent="0.25">
      <c r="B85" s="16">
        <v>67</v>
      </c>
      <c r="C85" s="4">
        <v>44165</v>
      </c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8" t="s">
        <v>33</v>
      </c>
      <c r="P85" s="17"/>
      <c r="Q85" s="19" t="s">
        <v>132</v>
      </c>
      <c r="R85" s="20">
        <f>1000/1000</f>
        <v>1</v>
      </c>
      <c r="S85" s="16" t="s">
        <v>47</v>
      </c>
      <c r="T85" s="16">
        <v>1</v>
      </c>
      <c r="U85" s="24">
        <f t="shared" si="0"/>
        <v>1</v>
      </c>
      <c r="V85" s="22" t="s">
        <v>133</v>
      </c>
      <c r="W85" s="1" t="s">
        <v>134</v>
      </c>
    </row>
    <row r="86" spans="2:23" ht="24.75" x14ac:dyDescent="0.25">
      <c r="B86" s="16">
        <v>68</v>
      </c>
      <c r="C86" s="4">
        <v>44165</v>
      </c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8" t="s">
        <v>33</v>
      </c>
      <c r="P86" s="17"/>
      <c r="Q86" s="19" t="s">
        <v>45</v>
      </c>
      <c r="R86" s="20">
        <f>123.25/1000</f>
        <v>0.12325</v>
      </c>
      <c r="S86" s="16" t="s">
        <v>47</v>
      </c>
      <c r="T86" s="16">
        <v>1</v>
      </c>
      <c r="U86" s="24">
        <f t="shared" si="0"/>
        <v>0.12325</v>
      </c>
      <c r="V86" s="22" t="s">
        <v>35</v>
      </c>
      <c r="W86" s="1" t="s">
        <v>135</v>
      </c>
    </row>
    <row r="87" spans="2:23" ht="36" x14ac:dyDescent="0.25">
      <c r="B87" s="16">
        <v>69</v>
      </c>
      <c r="C87" s="4">
        <v>44165</v>
      </c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8" t="s">
        <v>33</v>
      </c>
      <c r="P87" s="17"/>
      <c r="Q87" s="19" t="s">
        <v>49</v>
      </c>
      <c r="R87" s="20">
        <f>33.62/1000</f>
        <v>3.3619999999999997E-2</v>
      </c>
      <c r="S87" s="16" t="s">
        <v>42</v>
      </c>
      <c r="T87" s="16">
        <v>245</v>
      </c>
      <c r="U87" s="24">
        <f t="shared" si="0"/>
        <v>8.2368999999999986</v>
      </c>
      <c r="V87" s="22" t="s">
        <v>46</v>
      </c>
      <c r="W87" s="3" t="s">
        <v>136</v>
      </c>
    </row>
    <row r="88" spans="2:23" ht="36" x14ac:dyDescent="0.25">
      <c r="B88" s="16">
        <v>70</v>
      </c>
      <c r="C88" s="4">
        <v>44165</v>
      </c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8" t="s">
        <v>33</v>
      </c>
      <c r="P88" s="17"/>
      <c r="Q88" s="19" t="s">
        <v>41</v>
      </c>
      <c r="R88" s="20">
        <f>308.93/1000</f>
        <v>0.30892999999999998</v>
      </c>
      <c r="S88" s="16" t="s">
        <v>47</v>
      </c>
      <c r="T88" s="16">
        <v>1</v>
      </c>
      <c r="U88" s="24">
        <f t="shared" si="0"/>
        <v>0.30892999999999998</v>
      </c>
      <c r="V88" s="22" t="s">
        <v>46</v>
      </c>
      <c r="W88" s="3" t="s">
        <v>137</v>
      </c>
    </row>
    <row r="89" spans="2:23" ht="36" x14ac:dyDescent="0.25">
      <c r="B89" s="16">
        <v>71</v>
      </c>
      <c r="C89" s="4">
        <v>44165</v>
      </c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8" t="s">
        <v>33</v>
      </c>
      <c r="P89" s="17"/>
      <c r="Q89" s="2" t="s">
        <v>43</v>
      </c>
      <c r="R89" s="20">
        <f>3841.34/1000</f>
        <v>3.8413400000000002</v>
      </c>
      <c r="S89" s="26" t="s">
        <v>55</v>
      </c>
      <c r="T89" s="16">
        <v>1</v>
      </c>
      <c r="U89" s="24">
        <f t="shared" si="0"/>
        <v>3.8413400000000002</v>
      </c>
      <c r="V89" s="5" t="s">
        <v>36</v>
      </c>
      <c r="W89" s="1" t="s">
        <v>138</v>
      </c>
    </row>
    <row r="90" spans="2:23" ht="36" x14ac:dyDescent="0.25">
      <c r="B90" s="16">
        <v>72</v>
      </c>
      <c r="C90" s="4">
        <v>44165</v>
      </c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8" t="s">
        <v>33</v>
      </c>
      <c r="P90" s="17"/>
      <c r="Q90" s="2" t="s">
        <v>43</v>
      </c>
      <c r="R90" s="20">
        <f>190.05/1000</f>
        <v>0.19005000000000002</v>
      </c>
      <c r="S90" s="31" t="s">
        <v>55</v>
      </c>
      <c r="T90" s="16">
        <v>1</v>
      </c>
      <c r="U90" s="24">
        <f t="shared" si="0"/>
        <v>0.19005000000000002</v>
      </c>
      <c r="V90" s="5" t="s">
        <v>34</v>
      </c>
      <c r="W90" s="1" t="s">
        <v>139</v>
      </c>
    </row>
    <row r="91" spans="2:23" ht="24" x14ac:dyDescent="0.25">
      <c r="B91" s="16">
        <v>73</v>
      </c>
      <c r="C91" s="4">
        <v>44165</v>
      </c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8" t="s">
        <v>33</v>
      </c>
      <c r="P91" s="17"/>
      <c r="Q91" s="2" t="s">
        <v>43</v>
      </c>
      <c r="R91" s="20">
        <f>6860.88/1000</f>
        <v>6.8608799999999999</v>
      </c>
      <c r="S91" s="16" t="s">
        <v>47</v>
      </c>
      <c r="T91" s="16">
        <v>1</v>
      </c>
      <c r="U91" s="24">
        <f t="shared" si="0"/>
        <v>6.8608799999999999</v>
      </c>
      <c r="V91" s="5" t="s">
        <v>37</v>
      </c>
      <c r="W91" s="1" t="s">
        <v>140</v>
      </c>
    </row>
    <row r="92" spans="2:23" ht="31.5" customHeight="1" x14ac:dyDescent="0.25">
      <c r="B92" s="16">
        <v>74</v>
      </c>
      <c r="C92" s="4">
        <v>44165</v>
      </c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18" t="s">
        <v>33</v>
      </c>
      <c r="P92" s="25"/>
      <c r="Q92" s="2" t="s">
        <v>43</v>
      </c>
      <c r="R92" s="21">
        <f>92/1000</f>
        <v>9.1999999999999998E-2</v>
      </c>
      <c r="S92" s="26" t="s">
        <v>55</v>
      </c>
      <c r="T92" s="27">
        <v>1</v>
      </c>
      <c r="U92" s="21">
        <f t="shared" ref="U92:U95" si="1">R92*T92</f>
        <v>9.1999999999999998E-2</v>
      </c>
      <c r="V92" s="5" t="s">
        <v>37</v>
      </c>
      <c r="W92" s="1" t="s">
        <v>141</v>
      </c>
    </row>
    <row r="93" spans="2:23" ht="33" customHeight="1" x14ac:dyDescent="0.25">
      <c r="B93" s="16">
        <v>75</v>
      </c>
      <c r="C93" s="4">
        <v>44165</v>
      </c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18" t="s">
        <v>33</v>
      </c>
      <c r="P93" s="25"/>
      <c r="Q93" s="2" t="s">
        <v>43</v>
      </c>
      <c r="R93" s="21">
        <f>93/1000</f>
        <v>9.2999999999999999E-2</v>
      </c>
      <c r="S93" s="32" t="s">
        <v>55</v>
      </c>
      <c r="T93" s="28">
        <v>1</v>
      </c>
      <c r="U93" s="24">
        <f t="shared" si="1"/>
        <v>9.2999999999999999E-2</v>
      </c>
      <c r="V93" s="5" t="s">
        <v>37</v>
      </c>
      <c r="W93" s="1" t="s">
        <v>142</v>
      </c>
    </row>
    <row r="94" spans="2:23" ht="33" customHeight="1" x14ac:dyDescent="0.25">
      <c r="B94" s="16">
        <v>76</v>
      </c>
      <c r="C94" s="4">
        <v>44165</v>
      </c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18" t="s">
        <v>33</v>
      </c>
      <c r="P94" s="25"/>
      <c r="Q94" s="2" t="s">
        <v>43</v>
      </c>
      <c r="R94" s="29">
        <f>99.46/1000</f>
        <v>9.9459999999999993E-2</v>
      </c>
      <c r="S94" s="30" t="s">
        <v>55</v>
      </c>
      <c r="T94" s="28">
        <v>1</v>
      </c>
      <c r="U94" s="24">
        <f t="shared" si="1"/>
        <v>9.9459999999999993E-2</v>
      </c>
      <c r="V94" s="5" t="s">
        <v>37</v>
      </c>
      <c r="W94" s="1" t="s">
        <v>143</v>
      </c>
    </row>
    <row r="95" spans="2:23" ht="30" customHeight="1" x14ac:dyDescent="0.25">
      <c r="B95" s="16">
        <v>77</v>
      </c>
      <c r="C95" s="4">
        <v>44165</v>
      </c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18" t="s">
        <v>33</v>
      </c>
      <c r="P95" s="25"/>
      <c r="Q95" s="8" t="s">
        <v>60</v>
      </c>
      <c r="R95" s="6">
        <f>1000/1000</f>
        <v>1</v>
      </c>
      <c r="S95" s="9" t="s">
        <v>55</v>
      </c>
      <c r="T95" s="17">
        <v>1</v>
      </c>
      <c r="U95" s="6">
        <f t="shared" si="1"/>
        <v>1</v>
      </c>
      <c r="V95" s="3" t="s">
        <v>40</v>
      </c>
      <c r="W95" s="7" t="s">
        <v>144</v>
      </c>
    </row>
  </sheetData>
  <mergeCells count="23">
    <mergeCell ref="B10:W10"/>
    <mergeCell ref="B11:W11"/>
    <mergeCell ref="B13:B17"/>
    <mergeCell ref="C13:C17"/>
    <mergeCell ref="D13:P13"/>
    <mergeCell ref="D14:N14"/>
    <mergeCell ref="D15:M15"/>
    <mergeCell ref="D16:F16"/>
    <mergeCell ref="G16:I16"/>
    <mergeCell ref="J16:K16"/>
    <mergeCell ref="E12:Z12"/>
    <mergeCell ref="N15:N17"/>
    <mergeCell ref="O16:O17"/>
    <mergeCell ref="P16:P17"/>
    <mergeCell ref="O14:P15"/>
    <mergeCell ref="L16:M16"/>
    <mergeCell ref="R13:R17"/>
    <mergeCell ref="Q13:Q17"/>
    <mergeCell ref="W13:W17"/>
    <mergeCell ref="V13:V17"/>
    <mergeCell ref="U13:U17"/>
    <mergeCell ref="T13:T17"/>
    <mergeCell ref="S13:S17"/>
  </mergeCell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ноябрь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user</cp:lastModifiedBy>
  <cp:lastPrinted>2020-10-21T03:07:19Z</cp:lastPrinted>
  <dcterms:created xsi:type="dcterms:W3CDTF">2020-06-26T05:02:03Z</dcterms:created>
  <dcterms:modified xsi:type="dcterms:W3CDTF">2020-12-09T12:16:52Z</dcterms:modified>
</cp:coreProperties>
</file>