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18960" windowHeight="11025"/>
  </bookViews>
  <sheets>
    <sheet name="октябрь" sheetId="5" r:id="rId1"/>
  </sheets>
  <calcPr calcId="145621"/>
</workbook>
</file>

<file path=xl/calcChain.xml><?xml version="1.0" encoding="utf-8"?>
<calcChain xmlns="http://schemas.openxmlformats.org/spreadsheetml/2006/main">
  <c r="Q85" i="5" l="1"/>
  <c r="Q83" i="5"/>
  <c r="T82" i="5"/>
  <c r="Q82" i="5"/>
  <c r="Q81" i="5"/>
  <c r="T81" i="5" s="1"/>
  <c r="Q80" i="5"/>
  <c r="T80" i="5" s="1"/>
  <c r="Q79" i="5"/>
  <c r="Q78" i="5"/>
  <c r="T78" i="5" s="1"/>
  <c r="Q76" i="5"/>
  <c r="Q75" i="5"/>
  <c r="Q74" i="5"/>
  <c r="Q72" i="5"/>
  <c r="T68" i="5"/>
  <c r="Q68" i="5"/>
  <c r="Q66" i="5"/>
  <c r="T66" i="5" s="1"/>
  <c r="T65" i="5"/>
  <c r="Q65" i="5"/>
  <c r="Q64" i="5"/>
  <c r="T64" i="5" s="1"/>
  <c r="T63" i="5"/>
  <c r="Q63" i="5"/>
  <c r="Q62" i="5"/>
  <c r="T62" i="5" s="1"/>
  <c r="T25" i="5"/>
  <c r="Q25" i="5"/>
  <c r="Q24" i="5"/>
  <c r="T24" i="5" s="1"/>
  <c r="Q23" i="5"/>
  <c r="Q22" i="5"/>
  <c r="Q60" i="5"/>
  <c r="Q21" i="5"/>
  <c r="Q59" i="5"/>
  <c r="Q58" i="5"/>
  <c r="Q20" i="5"/>
  <c r="Q19" i="5"/>
  <c r="Q18" i="5"/>
  <c r="Q17" i="5"/>
  <c r="Q16" i="5"/>
  <c r="Q61" i="5" l="1"/>
  <c r="T61" i="5" s="1"/>
  <c r="T72" i="5" l="1"/>
  <c r="Q71" i="5"/>
  <c r="T71" i="5"/>
  <c r="Q70" i="5"/>
  <c r="T70" i="5" s="1"/>
  <c r="Q69" i="5"/>
  <c r="Q67" i="5"/>
  <c r="T23" i="5"/>
  <c r="Q77" i="5" l="1"/>
  <c r="Q73" i="5"/>
  <c r="T22" i="5" l="1"/>
  <c r="T17" i="5"/>
  <c r="T76" i="5" l="1"/>
  <c r="T69" i="5" l="1"/>
  <c r="T77" i="5"/>
  <c r="T75" i="5"/>
  <c r="T83" i="5"/>
  <c r="T74" i="5"/>
  <c r="T85" i="5"/>
  <c r="T16" i="5" l="1"/>
  <c r="T58" i="5"/>
  <c r="T18" i="5"/>
  <c r="T59" i="5"/>
  <c r="T79" i="5" l="1"/>
  <c r="T73" i="5" l="1"/>
  <c r="T67" i="5"/>
  <c r="T60" i="5"/>
  <c r="T21" i="5" l="1"/>
  <c r="T20" i="5"/>
  <c r="T19" i="5"/>
</calcChain>
</file>

<file path=xl/sharedStrings.xml><?xml version="1.0" encoding="utf-8"?>
<sst xmlns="http://schemas.openxmlformats.org/spreadsheetml/2006/main" count="220" uniqueCount="118">
  <si>
    <t>Форма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</si>
  <si>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"Стимул"</t>
  </si>
  <si>
    <t>Услуги связи</t>
  </si>
  <si>
    <t>ПАО "ВымпелКом"</t>
  </si>
  <si>
    <t>Вспомогательные материалы</t>
  </si>
  <si>
    <t>Х</t>
  </si>
  <si>
    <t>Материалы</t>
  </si>
  <si>
    <t>Приобретение оборудования</t>
  </si>
  <si>
    <t>Лизинг</t>
  </si>
  <si>
    <t>Диагностика и экспертиза промышленной безопасности</t>
  </si>
  <si>
    <t>Приобретение горюче-смазочных материалов</t>
  </si>
  <si>
    <t>Страхование</t>
  </si>
  <si>
    <t>Техническое обслуживание и текущий ремонт</t>
  </si>
  <si>
    <t>усл. ед.</t>
  </si>
  <si>
    <t>Капитальный ремонт</t>
  </si>
  <si>
    <t>Услуги производственного назначения</t>
  </si>
  <si>
    <t xml:space="preserve">Услуги </t>
  </si>
  <si>
    <t>Приобретение электроэнергии</t>
  </si>
  <si>
    <t>НИОКР</t>
  </si>
  <si>
    <t>ПАО "Мегафон"</t>
  </si>
  <si>
    <t>ПАО "Ростелеком"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</si>
  <si>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</si>
  <si>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</si>
  <si>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</si>
  <si>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</si>
  <si>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</si>
  <si>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</si>
  <si>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</si>
  <si>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</si>
  <si>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</si>
  <si>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</si>
  <si>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</si>
  <si>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r>
      <rPr>
        <sz val="4.5"/>
        <rFont val="Times New Roman"/>
        <family val="1"/>
        <charset val="204"/>
      </rPr>
      <t>Неконкурентная
закупка</t>
    </r>
  </si>
  <si>
    <t>Торги</t>
  </si>
  <si>
    <t>Иной способ, установле нный положени ем о закупке</t>
  </si>
  <si>
    <t>конкурс</t>
  </si>
  <si>
    <t>аукцион</t>
  </si>
  <si>
    <t>запрос котировок</t>
  </si>
  <si>
    <t>запрос предложений</t>
  </si>
  <si>
    <t>единствен ный поставщи к (исполнит ель, подрядчи к)</t>
  </si>
  <si>
    <t>иное</t>
  </si>
  <si>
    <t>открытый конкурс</t>
  </si>
  <si>
    <t>конкурс в электронн ой форме</t>
  </si>
  <si>
    <t>закрытый конкурс</t>
  </si>
  <si>
    <t>открытый аукцион</t>
  </si>
  <si>
    <t>аукцион в электронн ой форме</t>
  </si>
  <si>
    <t>закрытый аукцион</t>
  </si>
  <si>
    <t>запрос котировок в электронн ой форме</t>
  </si>
  <si>
    <t>закрытый запрос котировок</t>
  </si>
  <si>
    <t>запрос предложе ний в электронн ой форме</t>
  </si>
  <si>
    <t>закрытый запрос предложе ний</t>
  </si>
  <si>
    <t>Приложение № 10
к приказу ФАС России
от 18.01.2019 38/19</t>
  </si>
  <si>
    <t>ООО "Бегет"</t>
  </si>
  <si>
    <t>Бензин Регулятор-92</t>
  </si>
  <si>
    <t>л</t>
  </si>
  <si>
    <t>ООО "Газпромнефть-Региональные продажи"</t>
  </si>
  <si>
    <t>Услуги</t>
  </si>
  <si>
    <t>ООО "КАССЫ ВЕСЫ СЕРВИС"</t>
  </si>
  <si>
    <t>ООО ПСК "Связьпроектсервис"</t>
  </si>
  <si>
    <t>ПАО "Вымпелком"</t>
  </si>
  <si>
    <t>ООО "Приборика"</t>
  </si>
  <si>
    <t>Услуги хостинга</t>
  </si>
  <si>
    <t xml:space="preserve">Услуги связи </t>
  </si>
  <si>
    <t>ООО "Сибирская Газовая Компания"</t>
  </si>
  <si>
    <t>№ 4831 от 15.09.2021г.</t>
  </si>
  <si>
    <t>МКУ города Новосибирска "Служба аварийно-спасательных работ и гражданской защиты"</t>
  </si>
  <si>
    <t>Аренда сети</t>
  </si>
  <si>
    <t>ООО "Импульс"</t>
  </si>
  <si>
    <t>АЗ "Лесная поляна"</t>
  </si>
  <si>
    <t>ЗА ОКТЯБРЬ 2021 года</t>
  </si>
  <si>
    <t>№ 10351 от 01.10.2021г.</t>
  </si>
  <si>
    <t>№ 10352 от 01.10.2021г.</t>
  </si>
  <si>
    <t>№ 2607 от 01.10.2021г.</t>
  </si>
  <si>
    <t>ООО ТПК "СИБКОМПЛЕКТ"</t>
  </si>
  <si>
    <t>№ УТ-3263 от 07.10.2021г.</t>
  </si>
  <si>
    <t>ООО "ДНС Ритейл"</t>
  </si>
  <si>
    <t>№ Б-00299866/3085 от 09.10.2021г.</t>
  </si>
  <si>
    <t>№ 100826421014 от 10.10.2021г.</t>
  </si>
  <si>
    <t>Услуги доставки</t>
  </si>
  <si>
    <t>ООО "Деловые линии"</t>
  </si>
  <si>
    <t>ООО "Альбом54"</t>
  </si>
  <si>
    <t>№ 5235 от 12.10.2021г.</t>
  </si>
  <si>
    <t>ООО "Сибирский инженерный центр"</t>
  </si>
  <si>
    <t>№ 1833 от 13.10.2021г.</t>
  </si>
  <si>
    <t>ООО "ПСП"</t>
  </si>
  <si>
    <t>№ 4169 от 15.10.2021г.</t>
  </si>
  <si>
    <t>№ УТ-3522 от 21.10.2021г.</t>
  </si>
  <si>
    <t>№ УТ-3529 от 21.10.2021г.</t>
  </si>
  <si>
    <t>ООО "Стройкерамика"</t>
  </si>
  <si>
    <t>№ СО-008776 от 22.10.2021г.</t>
  </si>
  <si>
    <t>№ 0000-002648 от 29.10.2021г.</t>
  </si>
  <si>
    <t>№ 0000-002651 от 29.10.2021г.</t>
  </si>
  <si>
    <t>№ 0000-002663 от 29.10.2021г.</t>
  </si>
  <si>
    <t>№ 0000-002660 от 29.10.2021г.</t>
  </si>
  <si>
    <t>№ 0000-002657 от 29.10.2021г.</t>
  </si>
  <si>
    <t>№ 0000-002654 от 29.10.2021г.</t>
  </si>
  <si>
    <t>№ К-011020/281-10 от 30.10.2021г.</t>
  </si>
  <si>
    <t>ООО "ЗАРПЛАТА.РУ"</t>
  </si>
  <si>
    <t>№ 381535 от 30.10.2021г.</t>
  </si>
  <si>
    <t>№ 346 от 31.10.2021г.</t>
  </si>
  <si>
    <t>№ 1568 от 31.10.2021г.</t>
  </si>
  <si>
    <t>№ 401 от 31.10.2021г.</t>
  </si>
  <si>
    <t>ООО "УКСЗДК 179/2"</t>
  </si>
  <si>
    <t>№ 321 от 31.10.2021г.</t>
  </si>
  <si>
    <t>№ 100832214902 от 31.10.2021</t>
  </si>
  <si>
    <t>№ 20861143657/700 от 31.10.2021г.</t>
  </si>
  <si>
    <t>№ 640.00239900-1/01609 от 31.10.2021г.</t>
  </si>
  <si>
    <t>№ 640.00055946-2/01609 от 31.10.2021г.</t>
  </si>
  <si>
    <t>№ 640.00084969-70/01609 от 31.10.2021г.</t>
  </si>
  <si>
    <t>№ 640.00239901-1/01609 от 31.10.2021г.</t>
  </si>
  <si>
    <t>№ 1346772 от 31.10.2021г.</t>
  </si>
  <si>
    <t>№ 0000-002633 от 31.10.2021г.</t>
  </si>
  <si>
    <t>№ 0000-002572 от 31.10.2021г.</t>
  </si>
  <si>
    <t>Газ</t>
  </si>
  <si>
    <t>ООО "Газпром межрегионгаз Новосибирск"</t>
  </si>
  <si>
    <t>№ 0100036015 от 31.10.2021г.</t>
  </si>
  <si>
    <t>№ CSR0000001108829 от 31.10.2021г.</t>
  </si>
  <si>
    <t>№ CSR0000001185182 от 31.10.2021г.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</si>
</sst>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7" x14ac:knownFonts="1">
    <font>
      <sz val="10"/>
      <color rgb="FF000000"/>
      <name val="Times New Roman"/>
      <charset val="204"/>
    </font>
    <font>
      <sz val="8"/>
      <name val="Arial"/>
      <family val="2"/>
      <charset val="204"/>
    </font>
    <font>
      <sz val="4.5"/>
      <color rgb="FF000000"/>
      <name val="Times New Roman"/>
      <family val="1"/>
      <charset val="204"/>
    </font>
    <font>
      <sz val="4.5"/>
      <name val="Times New Roman"/>
      <family val="1"/>
      <charset val="204"/>
    </font>
    <font>
      <b/>
      <sz val="4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b/>
      <sz val="4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left" vertical="top" indent="2" shrinkToFit="1"/>
    </xf>
    <xf numFmtId="1" fontId="2" fillId="0" borderId="1" xfId="0" applyNumberFormat="1" applyFont="1" applyFill="1" applyBorder="1" applyAlignment="1">
      <alignment horizontal="right" vertical="top" indent="1" shrinkToFit="1"/>
    </xf>
    <xf numFmtId="1" fontId="2" fillId="0" borderId="13" xfId="0" applyNumberFormat="1" applyFont="1" applyFill="1" applyBorder="1" applyAlignment="1">
      <alignment horizontal="center" vertical="top" shrinkToFit="1"/>
    </xf>
    <xf numFmtId="1" fontId="2" fillId="0" borderId="13" xfId="0" applyNumberFormat="1" applyFont="1" applyFill="1" applyBorder="1" applyAlignment="1">
      <alignment horizontal="left" vertical="top" indent="2" shrinkToFit="1"/>
    </xf>
    <xf numFmtId="1" fontId="2" fillId="0" borderId="13" xfId="0" applyNumberFormat="1" applyFont="1" applyFill="1" applyBorder="1" applyAlignment="1">
      <alignment horizontal="right" vertical="top" indent="1" shrinkToFit="1"/>
    </xf>
    <xf numFmtId="164" fontId="2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indent="2" shrinkToFit="1"/>
    </xf>
    <xf numFmtId="0" fontId="3" fillId="0" borderId="13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top" indent="1" shrinkToFit="1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left" vertical="top" indent="2" shrinkToFit="1"/>
    </xf>
    <xf numFmtId="1" fontId="2" fillId="0" borderId="2" xfId="0" applyNumberFormat="1" applyFont="1" applyFill="1" applyBorder="1" applyAlignment="1">
      <alignment horizontal="left" vertical="top" shrinkToFit="1"/>
    </xf>
    <xf numFmtId="164" fontId="2" fillId="0" borderId="13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left" vertical="top" shrinkToFit="1"/>
    </xf>
    <xf numFmtId="0" fontId="3" fillId="0" borderId="13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top" indent="2" shrinkToFit="1"/>
    </xf>
    <xf numFmtId="14" fontId="2" fillId="0" borderId="1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shrinkToFit="1"/>
    </xf>
    <xf numFmtId="1" fontId="2" fillId="0" borderId="2" xfId="0" applyNumberFormat="1" applyFont="1" applyFill="1" applyBorder="1" applyAlignment="1">
      <alignment horizontal="right" vertical="top" indent="1" shrinkToFit="1"/>
    </xf>
    <xf numFmtId="0" fontId="2" fillId="0" borderId="1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left" vertical="top" indent="2" shrinkToFi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top" wrapText="1"/>
    </xf>
    <xf numFmtId="14" fontId="3" fillId="0" borderId="26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left" vertical="top" indent="2" shrinkToFit="1"/>
    </xf>
    <xf numFmtId="0" fontId="3" fillId="0" borderId="26" xfId="0" applyFont="1" applyFill="1" applyBorder="1" applyAlignment="1">
      <alignment horizontal="left" vertical="top" wrapText="1"/>
    </xf>
    <xf numFmtId="1" fontId="2" fillId="0" borderId="26" xfId="0" applyNumberFormat="1" applyFont="1" applyFill="1" applyBorder="1" applyAlignment="1">
      <alignment horizontal="right" vertical="top" indent="1" shrinkToFit="1"/>
    </xf>
    <xf numFmtId="0" fontId="3" fillId="2" borderId="25" xfId="0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left" vertical="top" indent="2" shrinkToFit="1"/>
    </xf>
    <xf numFmtId="0" fontId="3" fillId="2" borderId="1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shrinkToFit="1"/>
    </xf>
    <xf numFmtId="0" fontId="3" fillId="2" borderId="13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1" fontId="2" fillId="2" borderId="13" xfId="0" applyNumberFormat="1" applyFont="1" applyFill="1" applyBorder="1" applyAlignment="1">
      <alignment horizontal="left" vertical="top" shrinkToFit="1"/>
    </xf>
    <xf numFmtId="1" fontId="2" fillId="2" borderId="26" xfId="0" applyNumberFormat="1" applyFont="1" applyFill="1" applyBorder="1" applyAlignment="1">
      <alignment horizontal="left" vertical="top" shrinkToFit="1"/>
    </xf>
    <xf numFmtId="1" fontId="2" fillId="2" borderId="2" xfId="0" applyNumberFormat="1" applyFont="1" applyFill="1" applyBorder="1" applyAlignment="1">
      <alignment horizontal="left" vertical="top" shrinkToFit="1"/>
    </xf>
    <xf numFmtId="0" fontId="3" fillId="0" borderId="2" xfId="0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left" vertical="top" indent="2" shrinkToFit="1"/>
    </xf>
    <xf numFmtId="0" fontId="3" fillId="2" borderId="2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1" fontId="6" fillId="0" borderId="17" xfId="0" applyNumberFormat="1" applyFont="1" applyFill="1" applyBorder="1" applyAlignment="1">
      <alignment horizontal="left" vertical="top" shrinkToFit="1"/>
    </xf>
    <xf numFmtId="1" fontId="6" fillId="0" borderId="0" xfId="0" applyNumberFormat="1" applyFont="1" applyFill="1" applyBorder="1" applyAlignment="1">
      <alignment horizontal="left" vertical="top" shrinkToFit="1"/>
    </xf>
    <xf numFmtId="1" fontId="6" fillId="0" borderId="18" xfId="0" applyNumberFormat="1" applyFont="1" applyFill="1" applyBorder="1" applyAlignment="1">
      <alignment horizontal="left" vertical="top" shrinkToFi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center" wrapText="1" indent="1"/>
    </xf>
    <xf numFmtId="1" fontId="2" fillId="0" borderId="20" xfId="0" applyNumberFormat="1" applyFont="1" applyFill="1" applyBorder="1" applyAlignment="1">
      <alignment horizontal="left" vertical="top" shrinkToFit="1"/>
    </xf>
    <xf numFmtId="1" fontId="2" fillId="0" borderId="21" xfId="0" applyNumberFormat="1" applyFont="1" applyFill="1" applyBorder="1" applyAlignment="1">
      <alignment horizontal="left" vertical="top" shrinkToFit="1"/>
    </xf>
    <xf numFmtId="1" fontId="2" fillId="0" borderId="22" xfId="0" applyNumberFormat="1" applyFont="1" applyFill="1" applyBorder="1" applyAlignment="1">
      <alignment horizontal="left" vertical="top" shrinkToFi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left" vertical="top" shrinkToFit="1"/>
    </xf>
    <xf numFmtId="1" fontId="6" fillId="0" borderId="15" xfId="0" applyNumberFormat="1" applyFont="1" applyFill="1" applyBorder="1" applyAlignment="1">
      <alignment horizontal="left" vertical="top" shrinkToFit="1"/>
    </xf>
    <xf numFmtId="1" fontId="6" fillId="0" borderId="16" xfId="0" applyNumberFormat="1" applyFont="1" applyFill="1" applyBorder="1" applyAlignment="1">
      <alignment horizontal="left" vertical="top" shrinkToFit="1"/>
    </xf>
    <xf numFmtId="0" fontId="3" fillId="0" borderId="28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7"/>
  <sheetViews>
    <sheetView tabSelected="1" workbookViewId="0">
      <selection activeCell="AB53" sqref="AB53"/>
    </sheetView>
  </sheetViews>
  <sheetFormatPr defaultRowHeight="12.75" x14ac:dyDescent="0.2"/>
  <cols>
    <col min="1" max="1" width="2.5" customWidth="1"/>
    <col min="2" max="2" width="6.83203125" customWidth="1"/>
    <col min="3" max="10" width="5.1640625" customWidth="1"/>
    <col min="11" max="11" width="5.33203125" customWidth="1"/>
    <col min="12" max="15" width="5.1640625" customWidth="1"/>
    <col min="16" max="16" width="25.33203125" customWidth="1"/>
    <col min="17" max="17" width="10.1640625" customWidth="1"/>
    <col min="18" max="18" width="9.83203125" customWidth="1"/>
    <col min="19" max="19" width="6.1640625" customWidth="1"/>
    <col min="20" max="20" width="10.1640625" customWidth="1"/>
    <col min="21" max="21" width="22" customWidth="1"/>
    <col min="22" max="22" width="14" customWidth="1"/>
  </cols>
  <sheetData>
    <row r="1" spans="1:54" ht="41.25" customHeight="1" x14ac:dyDescent="0.2">
      <c r="A1" s="83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54" x14ac:dyDescent="0.2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54" ht="33.75" customHeight="1" x14ac:dyDescent="0.2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x14ac:dyDescent="0.2">
      <c r="A4" s="97" t="s">
        <v>69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54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54" ht="6.75" customHeight="1" x14ac:dyDescent="0.2">
      <c r="A6" s="90" t="s">
        <v>21</v>
      </c>
      <c r="B6" s="90" t="s">
        <v>22</v>
      </c>
      <c r="C6" s="102" t="s">
        <v>23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3" t="s">
        <v>24</v>
      </c>
      <c r="Q6" s="93" t="s">
        <v>25</v>
      </c>
      <c r="R6" s="90" t="s">
        <v>26</v>
      </c>
      <c r="S6" s="93" t="s">
        <v>27</v>
      </c>
      <c r="T6" s="90" t="s">
        <v>28</v>
      </c>
      <c r="U6" s="88" t="s">
        <v>29</v>
      </c>
      <c r="V6" s="88" t="s">
        <v>30</v>
      </c>
    </row>
    <row r="7" spans="1:54" ht="6.75" customHeight="1" x14ac:dyDescent="0.2">
      <c r="A7" s="91"/>
      <c r="B7" s="91"/>
      <c r="C7" s="102" t="s">
        <v>31</v>
      </c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105" t="s">
        <v>32</v>
      </c>
      <c r="O7" s="106"/>
      <c r="P7" s="94"/>
      <c r="Q7" s="94"/>
      <c r="R7" s="91"/>
      <c r="S7" s="94"/>
      <c r="T7" s="91"/>
      <c r="U7" s="98"/>
      <c r="V7" s="98"/>
    </row>
    <row r="8" spans="1:54" ht="6.75" customHeight="1" x14ac:dyDescent="0.2">
      <c r="A8" s="91"/>
      <c r="B8" s="91"/>
      <c r="C8" s="102" t="s">
        <v>33</v>
      </c>
      <c r="D8" s="103"/>
      <c r="E8" s="103"/>
      <c r="F8" s="103"/>
      <c r="G8" s="103"/>
      <c r="H8" s="103"/>
      <c r="I8" s="103"/>
      <c r="J8" s="103"/>
      <c r="K8" s="103"/>
      <c r="L8" s="104"/>
      <c r="M8" s="86" t="s">
        <v>34</v>
      </c>
      <c r="N8" s="107"/>
      <c r="O8" s="108"/>
      <c r="P8" s="94"/>
      <c r="Q8" s="94"/>
      <c r="R8" s="91"/>
      <c r="S8" s="94"/>
      <c r="T8" s="91"/>
      <c r="U8" s="98"/>
      <c r="V8" s="98"/>
    </row>
    <row r="9" spans="1:54" ht="15.2" customHeight="1" x14ac:dyDescent="0.2">
      <c r="A9" s="91"/>
      <c r="B9" s="91"/>
      <c r="C9" s="110" t="s">
        <v>35</v>
      </c>
      <c r="D9" s="111"/>
      <c r="E9" s="112"/>
      <c r="F9" s="110" t="s">
        <v>36</v>
      </c>
      <c r="G9" s="111"/>
      <c r="H9" s="112"/>
      <c r="I9" s="113" t="s">
        <v>37</v>
      </c>
      <c r="J9" s="114"/>
      <c r="K9" s="113" t="s">
        <v>38</v>
      </c>
      <c r="L9" s="114"/>
      <c r="M9" s="109"/>
      <c r="N9" s="86" t="s">
        <v>39</v>
      </c>
      <c r="O9" s="88" t="s">
        <v>40</v>
      </c>
      <c r="P9" s="94"/>
      <c r="Q9" s="94"/>
      <c r="R9" s="91"/>
      <c r="S9" s="94"/>
      <c r="T9" s="91"/>
      <c r="U9" s="98"/>
      <c r="V9" s="98"/>
    </row>
    <row r="10" spans="1:54" ht="45.75" customHeight="1" x14ac:dyDescent="0.2">
      <c r="A10" s="92"/>
      <c r="B10" s="92"/>
      <c r="C10" s="1" t="s">
        <v>41</v>
      </c>
      <c r="D10" s="1" t="s">
        <v>42</v>
      </c>
      <c r="E10" s="1" t="s">
        <v>43</v>
      </c>
      <c r="F10" s="1" t="s">
        <v>44</v>
      </c>
      <c r="G10" s="1" t="s">
        <v>45</v>
      </c>
      <c r="H10" s="1" t="s">
        <v>46</v>
      </c>
      <c r="I10" s="2" t="s">
        <v>47</v>
      </c>
      <c r="J10" s="3" t="s">
        <v>48</v>
      </c>
      <c r="K10" s="2" t="s">
        <v>49</v>
      </c>
      <c r="L10" s="2" t="s">
        <v>50</v>
      </c>
      <c r="M10" s="87"/>
      <c r="N10" s="87"/>
      <c r="O10" s="89"/>
      <c r="P10" s="95"/>
      <c r="Q10" s="95"/>
      <c r="R10" s="92"/>
      <c r="S10" s="95"/>
      <c r="T10" s="92"/>
      <c r="U10" s="89"/>
      <c r="V10" s="89"/>
    </row>
    <row r="11" spans="1:54" ht="6.7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5">
        <v>17</v>
      </c>
      <c r="R11" s="4">
        <v>18</v>
      </c>
      <c r="S11" s="6">
        <v>19</v>
      </c>
      <c r="T11" s="5">
        <v>20</v>
      </c>
      <c r="U11" s="4">
        <v>21</v>
      </c>
      <c r="V11" s="4">
        <v>22</v>
      </c>
    </row>
    <row r="12" spans="1:54" ht="6.75" customHeight="1" x14ac:dyDescent="0.2">
      <c r="A12" s="118" t="s">
        <v>17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</row>
    <row r="13" spans="1:54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9"/>
      <c r="T13" s="8"/>
      <c r="U13" s="7"/>
      <c r="V13" s="7"/>
    </row>
    <row r="14" spans="1:54" ht="6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9"/>
      <c r="T14" s="8"/>
      <c r="U14" s="7"/>
      <c r="V14" s="7"/>
    </row>
    <row r="15" spans="1:54" ht="6.75" customHeight="1" x14ac:dyDescent="0.2">
      <c r="A15" s="77" t="s">
        <v>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</row>
    <row r="16" spans="1:54" ht="6.75" customHeight="1" x14ac:dyDescent="0.2">
      <c r="A16" s="44">
        <v>1</v>
      </c>
      <c r="B16" s="21">
        <v>44470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25" t="s">
        <v>5</v>
      </c>
      <c r="P16" s="23" t="s">
        <v>6</v>
      </c>
      <c r="Q16" s="26">
        <f>5572.44/1000</f>
        <v>5.5724399999999994</v>
      </c>
      <c r="R16" s="43"/>
      <c r="S16" s="43"/>
      <c r="T16" s="26">
        <f t="shared" ref="T16:T21" si="0">Q16</f>
        <v>5.5724399999999994</v>
      </c>
      <c r="U16" s="57" t="s">
        <v>60</v>
      </c>
      <c r="V16" s="62" t="s">
        <v>70</v>
      </c>
    </row>
    <row r="17" spans="1:22" ht="6.75" customHeight="1" x14ac:dyDescent="0.2">
      <c r="A17" s="47">
        <v>2</v>
      </c>
      <c r="B17" s="61">
        <v>44470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25" t="s">
        <v>5</v>
      </c>
      <c r="P17" s="23" t="s">
        <v>6</v>
      </c>
      <c r="Q17" s="26">
        <f>32147.02/1000</f>
        <v>32.147019999999998</v>
      </c>
      <c r="R17" s="49"/>
      <c r="S17" s="49"/>
      <c r="T17" s="26">
        <f t="shared" si="0"/>
        <v>32.147019999999998</v>
      </c>
      <c r="U17" s="57" t="s">
        <v>60</v>
      </c>
      <c r="V17" s="62" t="s">
        <v>71</v>
      </c>
    </row>
    <row r="18" spans="1:22" ht="6.75" customHeight="1" x14ac:dyDescent="0.2">
      <c r="A18" s="44">
        <v>3</v>
      </c>
      <c r="B18" s="21">
        <v>44470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25" t="s">
        <v>5</v>
      </c>
      <c r="P18" s="23" t="s">
        <v>6</v>
      </c>
      <c r="Q18" s="26">
        <f>284.58/1000</f>
        <v>0.28458</v>
      </c>
      <c r="R18" s="49"/>
      <c r="S18" s="49"/>
      <c r="T18" s="26">
        <f t="shared" si="0"/>
        <v>0.28458</v>
      </c>
      <c r="U18" s="46" t="s">
        <v>63</v>
      </c>
      <c r="V18" s="63" t="s">
        <v>72</v>
      </c>
    </row>
    <row r="19" spans="1:22" ht="8.25" customHeight="1" x14ac:dyDescent="0.15">
      <c r="A19" s="47">
        <v>4</v>
      </c>
      <c r="B19" s="40">
        <v>44476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7" t="s">
        <v>5</v>
      </c>
      <c r="P19" s="41" t="s">
        <v>6</v>
      </c>
      <c r="Q19" s="42">
        <f>6933.63/1000</f>
        <v>6.93363</v>
      </c>
      <c r="R19" s="29"/>
      <c r="S19" s="29"/>
      <c r="T19" s="42">
        <f t="shared" si="0"/>
        <v>6.93363</v>
      </c>
      <c r="U19" s="57" t="s">
        <v>73</v>
      </c>
      <c r="V19" s="63" t="s">
        <v>74</v>
      </c>
    </row>
    <row r="20" spans="1:22" ht="9.75" customHeight="1" x14ac:dyDescent="0.15">
      <c r="A20" s="44">
        <v>5</v>
      </c>
      <c r="B20" s="10">
        <v>44478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" t="s">
        <v>5</v>
      </c>
      <c r="P20" s="41" t="s">
        <v>6</v>
      </c>
      <c r="Q20" s="13">
        <f>53665.83/1000</f>
        <v>53.66583</v>
      </c>
      <c r="R20" s="12"/>
      <c r="S20" s="15"/>
      <c r="T20" s="13">
        <f t="shared" si="0"/>
        <v>53.66583</v>
      </c>
      <c r="U20" s="46" t="s">
        <v>75</v>
      </c>
      <c r="V20" s="62" t="s">
        <v>76</v>
      </c>
    </row>
    <row r="21" spans="1:22" ht="8.25" customHeight="1" x14ac:dyDescent="0.15">
      <c r="A21" s="47">
        <v>6</v>
      </c>
      <c r="B21" s="10">
        <v>44481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" t="s">
        <v>5</v>
      </c>
      <c r="P21" s="12" t="s">
        <v>6</v>
      </c>
      <c r="Q21" s="13">
        <f>2627.52/1000</f>
        <v>2.6275200000000001</v>
      </c>
      <c r="R21" s="12"/>
      <c r="S21" s="15"/>
      <c r="T21" s="13">
        <f t="shared" si="0"/>
        <v>2.6275200000000001</v>
      </c>
      <c r="U21" s="46" t="s">
        <v>80</v>
      </c>
      <c r="V21" s="62" t="s">
        <v>81</v>
      </c>
    </row>
    <row r="22" spans="1:22" ht="8.25" customHeight="1" x14ac:dyDescent="0.15">
      <c r="A22" s="44">
        <v>7</v>
      </c>
      <c r="B22" s="10">
        <v>44484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" t="s">
        <v>5</v>
      </c>
      <c r="P22" s="12" t="s">
        <v>6</v>
      </c>
      <c r="Q22" s="13">
        <f>64897.72/1000</f>
        <v>64.897720000000007</v>
      </c>
      <c r="R22" s="11"/>
      <c r="S22" s="11"/>
      <c r="T22" s="13">
        <f t="shared" ref="T22" si="1">Q22</f>
        <v>64.897720000000007</v>
      </c>
      <c r="U22" s="46" t="s">
        <v>84</v>
      </c>
      <c r="V22" s="62" t="s">
        <v>85</v>
      </c>
    </row>
    <row r="23" spans="1:22" ht="8.25" customHeight="1" x14ac:dyDescent="0.15">
      <c r="A23" s="47">
        <v>8</v>
      </c>
      <c r="B23" s="10">
        <v>44490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" t="s">
        <v>5</v>
      </c>
      <c r="P23" s="12" t="s">
        <v>6</v>
      </c>
      <c r="Q23" s="13">
        <f>4609/1000</f>
        <v>4.609</v>
      </c>
      <c r="R23" s="11"/>
      <c r="S23" s="11"/>
      <c r="T23" s="13">
        <f t="shared" ref="T23" si="2">Q23</f>
        <v>4.609</v>
      </c>
      <c r="U23" s="46" t="s">
        <v>73</v>
      </c>
      <c r="V23" s="62" t="s">
        <v>86</v>
      </c>
    </row>
    <row r="24" spans="1:22" ht="8.25" customHeight="1" x14ac:dyDescent="0.15">
      <c r="A24" s="44">
        <v>9</v>
      </c>
      <c r="B24" s="10">
        <v>44490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" t="s">
        <v>5</v>
      </c>
      <c r="P24" s="12" t="s">
        <v>6</v>
      </c>
      <c r="Q24" s="13">
        <f>5310/1000</f>
        <v>5.31</v>
      </c>
      <c r="R24" s="11"/>
      <c r="S24" s="11"/>
      <c r="T24" s="13">
        <f t="shared" ref="T24:T25" si="3">Q24</f>
        <v>5.31</v>
      </c>
      <c r="U24" s="46" t="s">
        <v>73</v>
      </c>
      <c r="V24" s="62" t="s">
        <v>87</v>
      </c>
    </row>
    <row r="25" spans="1:22" ht="8.25" customHeight="1" x14ac:dyDescent="0.15">
      <c r="A25" s="47">
        <v>10</v>
      </c>
      <c r="B25" s="10">
        <v>44491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" t="s">
        <v>5</v>
      </c>
      <c r="P25" s="12" t="s">
        <v>6</v>
      </c>
      <c r="Q25" s="13">
        <f>86566.67/1000</f>
        <v>86.566670000000002</v>
      </c>
      <c r="R25" s="11"/>
      <c r="S25" s="11"/>
      <c r="T25" s="13">
        <f t="shared" si="3"/>
        <v>86.566670000000002</v>
      </c>
      <c r="U25" s="46" t="s">
        <v>88</v>
      </c>
      <c r="V25" s="62" t="s">
        <v>89</v>
      </c>
    </row>
    <row r="26" spans="1:22" ht="6.75" customHeight="1" x14ac:dyDescent="0.2">
      <c r="A26" s="71" t="s">
        <v>14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3"/>
    </row>
    <row r="27" spans="1:22" ht="6.7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6.7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6.75" customHeight="1" x14ac:dyDescent="0.15">
      <c r="A29" s="7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5"/>
      <c r="P29" s="23"/>
      <c r="Q29" s="26"/>
      <c r="R29" s="22"/>
      <c r="S29" s="22"/>
      <c r="T29" s="26"/>
      <c r="U29" s="23"/>
      <c r="V29" s="23"/>
    </row>
    <row r="30" spans="1:22" ht="6.75" customHeight="1" x14ac:dyDescent="0.2">
      <c r="A30" s="80" t="s">
        <v>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2"/>
    </row>
    <row r="31" spans="1:22" ht="5.25" customHeight="1" x14ac:dyDescent="0.15">
      <c r="A31" s="11"/>
      <c r="B31" s="2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"/>
      <c r="P31" s="11"/>
      <c r="Q31" s="11"/>
      <c r="R31" s="11"/>
      <c r="S31" s="11"/>
      <c r="T31" s="11"/>
      <c r="U31" s="11"/>
      <c r="V31" s="14"/>
    </row>
    <row r="32" spans="1:22" ht="5.25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ht="5.2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5.25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6.75" customHeight="1" x14ac:dyDescent="0.2">
      <c r="A35" s="74" t="s">
        <v>11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</row>
    <row r="36" spans="1:22" ht="5.2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5.25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5.25" customHeight="1" x14ac:dyDescent="0.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6.75" customHeight="1" x14ac:dyDescent="0.2">
      <c r="A39" s="77" t="s">
        <v>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</row>
    <row r="40" spans="1:22" ht="5.25" customHeight="1" x14ac:dyDescent="0.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5.25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5.2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5.2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6.75" customHeight="1" x14ac:dyDescent="0.2">
      <c r="A44" s="74" t="s">
        <v>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  <row r="45" spans="1:22" ht="6.75" customHeight="1" x14ac:dyDescent="0.2">
      <c r="A45" s="4"/>
      <c r="B45" s="1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"/>
      <c r="P45" s="12"/>
      <c r="Q45" s="13"/>
      <c r="R45" s="12"/>
      <c r="S45" s="6"/>
      <c r="T45" s="13"/>
      <c r="U45" s="31"/>
      <c r="V45" s="12"/>
    </row>
    <row r="46" spans="1:22" ht="6.75" customHeight="1" x14ac:dyDescent="0.15">
      <c r="A46" s="4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"/>
      <c r="P46" s="12"/>
      <c r="Q46" s="13"/>
      <c r="R46" s="12"/>
      <c r="S46" s="6"/>
      <c r="T46" s="13"/>
      <c r="U46" s="12"/>
      <c r="V46" s="12"/>
    </row>
    <row r="47" spans="1:22" ht="5.2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5.2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6.75" customHeight="1" x14ac:dyDescent="0.2">
      <c r="A49" s="74" t="s">
        <v>18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</row>
    <row r="50" spans="1:22" ht="5.2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5.25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6.75" customHeight="1" x14ac:dyDescent="0.2">
      <c r="A52" s="74" t="s">
        <v>12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6"/>
    </row>
    <row r="53" spans="1:22" ht="6.75" customHeight="1" x14ac:dyDescent="0.15">
      <c r="A53" s="4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"/>
      <c r="P53" s="12"/>
      <c r="Q53" s="13"/>
      <c r="R53" s="12"/>
      <c r="S53" s="6"/>
      <c r="T53" s="13"/>
      <c r="U53" s="12"/>
      <c r="V53" s="32"/>
    </row>
    <row r="54" spans="1:22" ht="5.25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5.2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5.2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6.75" customHeight="1" x14ac:dyDescent="0.2">
      <c r="A57" s="115" t="s">
        <v>15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7"/>
    </row>
    <row r="58" spans="1:22" ht="6.75" customHeight="1" x14ac:dyDescent="0.15">
      <c r="A58" s="59">
        <v>1</v>
      </c>
      <c r="B58" s="21">
        <v>44479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5" t="s">
        <v>5</v>
      </c>
      <c r="P58" s="23" t="s">
        <v>62</v>
      </c>
      <c r="Q58" s="26">
        <f>1491.05/1000</f>
        <v>1.49105</v>
      </c>
      <c r="R58" s="23" t="s">
        <v>13</v>
      </c>
      <c r="S58" s="9">
        <v>1</v>
      </c>
      <c r="T58" s="26">
        <f t="shared" ref="T58" si="4">Q58*S58</f>
        <v>1.49105</v>
      </c>
      <c r="U58" s="56" t="s">
        <v>3</v>
      </c>
      <c r="V58" s="64" t="s">
        <v>77</v>
      </c>
    </row>
    <row r="59" spans="1:22" ht="15.75" customHeight="1" x14ac:dyDescent="0.2">
      <c r="A59" s="60">
        <v>2</v>
      </c>
      <c r="B59" s="48">
        <v>44480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50" t="s">
        <v>5</v>
      </c>
      <c r="P59" s="45" t="s">
        <v>78</v>
      </c>
      <c r="Q59" s="51">
        <f>800.5/1000</f>
        <v>0.80049999999999999</v>
      </c>
      <c r="R59" s="52" t="s">
        <v>13</v>
      </c>
      <c r="S59" s="53">
        <v>1</v>
      </c>
      <c r="T59" s="51">
        <f t="shared" ref="T59:T69" si="5">Q59*S59</f>
        <v>0.80049999999999999</v>
      </c>
      <c r="U59" s="56" t="s">
        <v>79</v>
      </c>
      <c r="V59" s="65" t="s">
        <v>64</v>
      </c>
    </row>
    <row r="60" spans="1:22" ht="9.75" customHeight="1" x14ac:dyDescent="0.15">
      <c r="A60" s="59">
        <v>3</v>
      </c>
      <c r="B60" s="10">
        <v>44482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" t="s">
        <v>5</v>
      </c>
      <c r="P60" s="45" t="s">
        <v>56</v>
      </c>
      <c r="Q60" s="13">
        <f>2583.33/1000</f>
        <v>2.5833300000000001</v>
      </c>
      <c r="R60" s="12" t="s">
        <v>13</v>
      </c>
      <c r="S60" s="6">
        <v>1</v>
      </c>
      <c r="T60" s="55">
        <f t="shared" si="5"/>
        <v>2.5833300000000001</v>
      </c>
      <c r="U60" s="54" t="s">
        <v>82</v>
      </c>
      <c r="V60" s="62" t="s">
        <v>83</v>
      </c>
    </row>
    <row r="61" spans="1:22" ht="9.75" customHeight="1" x14ac:dyDescent="0.15">
      <c r="A61" s="60">
        <v>4</v>
      </c>
      <c r="B61" s="10">
        <v>44498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" t="s">
        <v>5</v>
      </c>
      <c r="P61" s="45" t="s">
        <v>56</v>
      </c>
      <c r="Q61" s="13">
        <f>1437/1000</f>
        <v>1.4370000000000001</v>
      </c>
      <c r="R61" s="12" t="s">
        <v>13</v>
      </c>
      <c r="S61" s="6">
        <v>1</v>
      </c>
      <c r="T61" s="55">
        <f t="shared" si="5"/>
        <v>1.4370000000000001</v>
      </c>
      <c r="U61" s="69" t="s">
        <v>65</v>
      </c>
      <c r="V61" s="62" t="s">
        <v>91</v>
      </c>
    </row>
    <row r="62" spans="1:22" ht="9.75" customHeight="1" x14ac:dyDescent="0.15">
      <c r="A62" s="59">
        <v>5</v>
      </c>
      <c r="B62" s="10">
        <v>44498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" t="s">
        <v>5</v>
      </c>
      <c r="P62" s="45" t="s">
        <v>56</v>
      </c>
      <c r="Q62" s="13">
        <f>1437/1000</f>
        <v>1.4370000000000001</v>
      </c>
      <c r="R62" s="12" t="s">
        <v>13</v>
      </c>
      <c r="S62" s="6">
        <v>1</v>
      </c>
      <c r="T62" s="55">
        <f t="shared" si="5"/>
        <v>1.4370000000000001</v>
      </c>
      <c r="U62" s="69" t="s">
        <v>65</v>
      </c>
      <c r="V62" s="62" t="s">
        <v>90</v>
      </c>
    </row>
    <row r="63" spans="1:22" ht="9.75" customHeight="1" x14ac:dyDescent="0.15">
      <c r="A63" s="60">
        <v>6</v>
      </c>
      <c r="B63" s="10">
        <v>44498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" t="s">
        <v>5</v>
      </c>
      <c r="P63" s="45" t="s">
        <v>56</v>
      </c>
      <c r="Q63" s="13">
        <f>1437/1000</f>
        <v>1.4370000000000001</v>
      </c>
      <c r="R63" s="12" t="s">
        <v>13</v>
      </c>
      <c r="S63" s="6">
        <v>1</v>
      </c>
      <c r="T63" s="55">
        <f t="shared" si="5"/>
        <v>1.4370000000000001</v>
      </c>
      <c r="U63" s="69" t="s">
        <v>65</v>
      </c>
      <c r="V63" s="62" t="s">
        <v>92</v>
      </c>
    </row>
    <row r="64" spans="1:22" ht="9.75" customHeight="1" x14ac:dyDescent="0.15">
      <c r="A64" s="59">
        <v>7</v>
      </c>
      <c r="B64" s="10">
        <v>44498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" t="s">
        <v>5</v>
      </c>
      <c r="P64" s="45" t="s">
        <v>56</v>
      </c>
      <c r="Q64" s="13">
        <f>1437/1000</f>
        <v>1.4370000000000001</v>
      </c>
      <c r="R64" s="12" t="s">
        <v>13</v>
      </c>
      <c r="S64" s="6">
        <v>1</v>
      </c>
      <c r="T64" s="55">
        <f t="shared" si="5"/>
        <v>1.4370000000000001</v>
      </c>
      <c r="U64" s="69" t="s">
        <v>65</v>
      </c>
      <c r="V64" s="62" t="s">
        <v>93</v>
      </c>
    </row>
    <row r="65" spans="1:22" ht="9.75" customHeight="1" x14ac:dyDescent="0.15">
      <c r="A65" s="60">
        <v>8</v>
      </c>
      <c r="B65" s="10">
        <v>44498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" t="s">
        <v>5</v>
      </c>
      <c r="P65" s="45" t="s">
        <v>56</v>
      </c>
      <c r="Q65" s="13">
        <f>1437/1000</f>
        <v>1.4370000000000001</v>
      </c>
      <c r="R65" s="12" t="s">
        <v>13</v>
      </c>
      <c r="S65" s="6">
        <v>1</v>
      </c>
      <c r="T65" s="55">
        <f t="shared" si="5"/>
        <v>1.4370000000000001</v>
      </c>
      <c r="U65" s="69" t="s">
        <v>65</v>
      </c>
      <c r="V65" s="62" t="s">
        <v>94</v>
      </c>
    </row>
    <row r="66" spans="1:22" ht="9.75" customHeight="1" x14ac:dyDescent="0.15">
      <c r="A66" s="59">
        <v>9</v>
      </c>
      <c r="B66" s="10">
        <v>44498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" t="s">
        <v>5</v>
      </c>
      <c r="P66" s="45" t="s">
        <v>56</v>
      </c>
      <c r="Q66" s="13">
        <f>1437/1000</f>
        <v>1.4370000000000001</v>
      </c>
      <c r="R66" s="12" t="s">
        <v>13</v>
      </c>
      <c r="S66" s="6">
        <v>1</v>
      </c>
      <c r="T66" s="55">
        <f t="shared" si="5"/>
        <v>1.4370000000000001</v>
      </c>
      <c r="U66" s="69" t="s">
        <v>65</v>
      </c>
      <c r="V66" s="62" t="s">
        <v>95</v>
      </c>
    </row>
    <row r="67" spans="1:22" ht="9.75" customHeight="1" x14ac:dyDescent="0.15">
      <c r="A67" s="60">
        <v>10</v>
      </c>
      <c r="B67" s="10">
        <v>44499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" t="s">
        <v>5</v>
      </c>
      <c r="P67" s="12" t="s">
        <v>56</v>
      </c>
      <c r="Q67" s="13">
        <f>690/1000</f>
        <v>0.69</v>
      </c>
      <c r="R67" s="12" t="s">
        <v>13</v>
      </c>
      <c r="S67" s="6">
        <v>1</v>
      </c>
      <c r="T67" s="13">
        <f t="shared" si="5"/>
        <v>0.69</v>
      </c>
      <c r="U67" s="39" t="s">
        <v>57</v>
      </c>
      <c r="V67" s="66" t="s">
        <v>96</v>
      </c>
    </row>
    <row r="68" spans="1:22" ht="9.75" customHeight="1" x14ac:dyDescent="0.15">
      <c r="A68" s="59">
        <v>11</v>
      </c>
      <c r="B68" s="10">
        <v>44499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2" t="s">
        <v>5</v>
      </c>
      <c r="P68" s="12" t="s">
        <v>56</v>
      </c>
      <c r="Q68" s="13">
        <f>2903.22/1000</f>
        <v>2.9032199999999997</v>
      </c>
      <c r="R68" s="12" t="s">
        <v>13</v>
      </c>
      <c r="S68" s="6">
        <v>1</v>
      </c>
      <c r="T68" s="13">
        <f t="shared" si="5"/>
        <v>2.9032199999999997</v>
      </c>
      <c r="U68" s="39" t="s">
        <v>97</v>
      </c>
      <c r="V68" s="66" t="s">
        <v>98</v>
      </c>
    </row>
    <row r="69" spans="1:22" ht="9.75" customHeight="1" x14ac:dyDescent="0.15">
      <c r="A69" s="60">
        <v>12</v>
      </c>
      <c r="B69" s="10">
        <v>44500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2" t="s">
        <v>5</v>
      </c>
      <c r="P69" s="12" t="s">
        <v>66</v>
      </c>
      <c r="Q69" s="13">
        <f>1000/1000</f>
        <v>1</v>
      </c>
      <c r="R69" s="12" t="s">
        <v>13</v>
      </c>
      <c r="S69" s="6">
        <v>1</v>
      </c>
      <c r="T69" s="13">
        <f t="shared" si="5"/>
        <v>1</v>
      </c>
      <c r="U69" s="39" t="s">
        <v>58</v>
      </c>
      <c r="V69" s="62" t="s">
        <v>99</v>
      </c>
    </row>
    <row r="70" spans="1:22" ht="9.75" customHeight="1" x14ac:dyDescent="0.15">
      <c r="A70" s="59">
        <v>13</v>
      </c>
      <c r="B70" s="10">
        <v>44500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67" t="s">
        <v>5</v>
      </c>
      <c r="P70" s="12" t="s">
        <v>66</v>
      </c>
      <c r="Q70" s="19">
        <f>1000/1000</f>
        <v>1</v>
      </c>
      <c r="R70" s="18" t="s">
        <v>13</v>
      </c>
      <c r="S70" s="33">
        <v>1</v>
      </c>
      <c r="T70" s="19">
        <f t="shared" ref="T70:T72" si="6">Q70*S70</f>
        <v>1</v>
      </c>
      <c r="U70" s="58" t="s">
        <v>67</v>
      </c>
      <c r="V70" s="66" t="s">
        <v>100</v>
      </c>
    </row>
    <row r="71" spans="1:22" ht="9.75" customHeight="1" x14ac:dyDescent="0.15">
      <c r="A71" s="60">
        <v>14</v>
      </c>
      <c r="B71" s="10">
        <v>44500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67" t="s">
        <v>5</v>
      </c>
      <c r="P71" s="12" t="s">
        <v>66</v>
      </c>
      <c r="Q71" s="19">
        <f>10000/1000</f>
        <v>10</v>
      </c>
      <c r="R71" s="18" t="s">
        <v>13</v>
      </c>
      <c r="S71" s="33">
        <v>1</v>
      </c>
      <c r="T71" s="19">
        <f t="shared" si="6"/>
        <v>10</v>
      </c>
      <c r="U71" s="58" t="s">
        <v>68</v>
      </c>
      <c r="V71" s="66" t="s">
        <v>101</v>
      </c>
    </row>
    <row r="72" spans="1:22" ht="9.75" customHeight="1" x14ac:dyDescent="0.15">
      <c r="A72" s="59">
        <v>15</v>
      </c>
      <c r="B72" s="10">
        <v>44500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67" t="s">
        <v>5</v>
      </c>
      <c r="P72" s="12" t="s">
        <v>66</v>
      </c>
      <c r="Q72" s="19">
        <f>1000/1000</f>
        <v>1</v>
      </c>
      <c r="R72" s="18" t="s">
        <v>13</v>
      </c>
      <c r="S72" s="33">
        <v>1</v>
      </c>
      <c r="T72" s="19">
        <f t="shared" si="6"/>
        <v>1</v>
      </c>
      <c r="U72" s="58" t="s">
        <v>102</v>
      </c>
      <c r="V72" s="66" t="s">
        <v>103</v>
      </c>
    </row>
    <row r="73" spans="1:22" ht="8.25" customHeight="1" x14ac:dyDescent="0.15">
      <c r="A73" s="60">
        <v>16</v>
      </c>
      <c r="B73" s="10">
        <v>44500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17" t="s">
        <v>5</v>
      </c>
      <c r="P73" s="12" t="s">
        <v>2</v>
      </c>
      <c r="Q73" s="19">
        <f>190.05/1000</f>
        <v>0.19005000000000002</v>
      </c>
      <c r="R73" s="18" t="s">
        <v>13</v>
      </c>
      <c r="S73" s="33">
        <v>1</v>
      </c>
      <c r="T73" s="19">
        <f t="shared" ref="T73:T83" si="7">Q73*S73</f>
        <v>0.19005000000000002</v>
      </c>
      <c r="U73" s="58" t="s">
        <v>59</v>
      </c>
      <c r="V73" s="66" t="s">
        <v>104</v>
      </c>
    </row>
    <row r="74" spans="1:22" ht="8.25" customHeight="1" x14ac:dyDescent="0.15">
      <c r="A74" s="59">
        <v>17</v>
      </c>
      <c r="B74" s="10">
        <v>44500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8" t="s">
        <v>5</v>
      </c>
      <c r="P74" s="12" t="s">
        <v>2</v>
      </c>
      <c r="Q74" s="68">
        <f>2119.38/1000</f>
        <v>2.11938</v>
      </c>
      <c r="R74" s="18" t="s">
        <v>13</v>
      </c>
      <c r="S74" s="33">
        <v>1</v>
      </c>
      <c r="T74" s="19">
        <f t="shared" si="7"/>
        <v>2.11938</v>
      </c>
      <c r="U74" s="58" t="s">
        <v>19</v>
      </c>
      <c r="V74" s="66" t="s">
        <v>105</v>
      </c>
    </row>
    <row r="75" spans="1:22" ht="8.25" customHeight="1" x14ac:dyDescent="0.15">
      <c r="A75" s="60">
        <v>18</v>
      </c>
      <c r="B75" s="10">
        <v>44500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8" t="s">
        <v>5</v>
      </c>
      <c r="P75" s="12" t="s">
        <v>2</v>
      </c>
      <c r="Q75" s="19">
        <f>7593.04/1000</f>
        <v>7.5930400000000002</v>
      </c>
      <c r="R75" s="18" t="s">
        <v>13</v>
      </c>
      <c r="S75" s="33">
        <v>1</v>
      </c>
      <c r="T75" s="19">
        <f t="shared" si="7"/>
        <v>7.5930400000000002</v>
      </c>
      <c r="U75" s="58" t="s">
        <v>20</v>
      </c>
      <c r="V75" s="66" t="s">
        <v>106</v>
      </c>
    </row>
    <row r="76" spans="1:22" ht="8.25" customHeight="1" x14ac:dyDescent="0.15">
      <c r="A76" s="59">
        <v>19</v>
      </c>
      <c r="B76" s="10">
        <v>44500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8" t="s">
        <v>5</v>
      </c>
      <c r="P76" s="12" t="s">
        <v>2</v>
      </c>
      <c r="Q76" s="19">
        <f>32.48/1000</f>
        <v>3.2479999999999995E-2</v>
      </c>
      <c r="R76" s="18" t="s">
        <v>13</v>
      </c>
      <c r="S76" s="33">
        <v>1</v>
      </c>
      <c r="T76" s="19">
        <f t="shared" si="7"/>
        <v>3.2479999999999995E-2</v>
      </c>
      <c r="U76" s="58" t="s">
        <v>20</v>
      </c>
      <c r="V76" s="66" t="s">
        <v>107</v>
      </c>
    </row>
    <row r="77" spans="1:22" ht="8.25" customHeight="1" x14ac:dyDescent="0.15">
      <c r="A77" s="60">
        <v>20</v>
      </c>
      <c r="B77" s="10">
        <v>44500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8" t="s">
        <v>5</v>
      </c>
      <c r="P77" s="12" t="s">
        <v>2</v>
      </c>
      <c r="Q77" s="19">
        <f>92/1000</f>
        <v>9.1999999999999998E-2</v>
      </c>
      <c r="R77" s="18" t="s">
        <v>13</v>
      </c>
      <c r="S77" s="33">
        <v>1</v>
      </c>
      <c r="T77" s="19">
        <f t="shared" si="7"/>
        <v>9.1999999999999998E-2</v>
      </c>
      <c r="U77" s="58" t="s">
        <v>20</v>
      </c>
      <c r="V77" s="66" t="s">
        <v>108</v>
      </c>
    </row>
    <row r="78" spans="1:22" ht="8.25" customHeight="1" x14ac:dyDescent="0.15">
      <c r="A78" s="59">
        <v>21</v>
      </c>
      <c r="B78" s="10">
        <v>44500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70" t="s">
        <v>5</v>
      </c>
      <c r="P78" s="12" t="s">
        <v>2</v>
      </c>
      <c r="Q78" s="19">
        <f>218.04/1000</f>
        <v>0.21803999999999998</v>
      </c>
      <c r="R78" s="18" t="s">
        <v>13</v>
      </c>
      <c r="S78" s="33">
        <v>1</v>
      </c>
      <c r="T78" s="19">
        <f t="shared" si="7"/>
        <v>0.21803999999999998</v>
      </c>
      <c r="U78" s="58" t="s">
        <v>20</v>
      </c>
      <c r="V78" s="66" t="s">
        <v>109</v>
      </c>
    </row>
    <row r="79" spans="1:22" ht="9" customHeight="1" x14ac:dyDescent="0.15">
      <c r="A79" s="60">
        <v>22</v>
      </c>
      <c r="B79" s="10">
        <v>44500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6" t="s">
        <v>5</v>
      </c>
      <c r="P79" s="18" t="s">
        <v>61</v>
      </c>
      <c r="Q79" s="19">
        <f>195.3/1000</f>
        <v>0.1953</v>
      </c>
      <c r="R79" s="18" t="s">
        <v>13</v>
      </c>
      <c r="S79" s="33">
        <v>1</v>
      </c>
      <c r="T79" s="19">
        <f t="shared" si="7"/>
        <v>0.1953</v>
      </c>
      <c r="U79" s="58" t="s">
        <v>52</v>
      </c>
      <c r="V79" s="66" t="s">
        <v>110</v>
      </c>
    </row>
    <row r="80" spans="1:22" ht="9" customHeight="1" x14ac:dyDescent="0.15">
      <c r="A80" s="59">
        <v>23</v>
      </c>
      <c r="B80" s="10">
        <v>44500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70" t="s">
        <v>5</v>
      </c>
      <c r="P80" s="121" t="s">
        <v>56</v>
      </c>
      <c r="Q80" s="13">
        <f>1437/1000</f>
        <v>1.4370000000000001</v>
      </c>
      <c r="R80" s="12" t="s">
        <v>13</v>
      </c>
      <c r="S80" s="6">
        <v>1</v>
      </c>
      <c r="T80" s="55">
        <f t="shared" si="7"/>
        <v>1.4370000000000001</v>
      </c>
      <c r="U80" s="69" t="s">
        <v>65</v>
      </c>
      <c r="V80" s="62" t="s">
        <v>112</v>
      </c>
    </row>
    <row r="81" spans="1:22" ht="9" customHeight="1" x14ac:dyDescent="0.15">
      <c r="A81" s="60">
        <v>24</v>
      </c>
      <c r="B81" s="10">
        <v>44500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70" t="s">
        <v>5</v>
      </c>
      <c r="P81" s="121" t="s">
        <v>56</v>
      </c>
      <c r="Q81" s="13">
        <f>1437/1000</f>
        <v>1.4370000000000001</v>
      </c>
      <c r="R81" s="12" t="s">
        <v>13</v>
      </c>
      <c r="S81" s="6">
        <v>1</v>
      </c>
      <c r="T81" s="55">
        <f t="shared" si="7"/>
        <v>1.4370000000000001</v>
      </c>
      <c r="U81" s="69" t="s">
        <v>65</v>
      </c>
      <c r="V81" s="62" t="s">
        <v>111</v>
      </c>
    </row>
    <row r="82" spans="1:22" ht="9" customHeight="1" x14ac:dyDescent="0.15">
      <c r="A82" s="59">
        <v>25</v>
      </c>
      <c r="B82" s="10">
        <v>44500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70" t="s">
        <v>5</v>
      </c>
      <c r="P82" s="121" t="s">
        <v>113</v>
      </c>
      <c r="Q82" s="13">
        <f>2446.77/1000</f>
        <v>2.4467699999999999</v>
      </c>
      <c r="R82" s="12" t="s">
        <v>13</v>
      </c>
      <c r="S82" s="6">
        <v>1</v>
      </c>
      <c r="T82" s="55">
        <f t="shared" si="7"/>
        <v>2.4467699999999999</v>
      </c>
      <c r="U82" s="58" t="s">
        <v>114</v>
      </c>
      <c r="V82" s="62" t="s">
        <v>115</v>
      </c>
    </row>
    <row r="83" spans="1:22" ht="9" customHeight="1" x14ac:dyDescent="0.15">
      <c r="A83" s="60">
        <v>26</v>
      </c>
      <c r="B83" s="10">
        <v>44500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8" t="s">
        <v>5</v>
      </c>
      <c r="P83" s="12" t="s">
        <v>16</v>
      </c>
      <c r="Q83" s="19">
        <f>215.34/1000</f>
        <v>0.21534</v>
      </c>
      <c r="R83" s="18" t="s">
        <v>13</v>
      </c>
      <c r="S83" s="33">
        <v>1</v>
      </c>
      <c r="T83" s="19">
        <f t="shared" si="7"/>
        <v>0.21534</v>
      </c>
      <c r="U83" s="58" t="s">
        <v>55</v>
      </c>
      <c r="V83" s="20" t="s">
        <v>116</v>
      </c>
    </row>
    <row r="84" spans="1:22" ht="6.75" customHeight="1" x14ac:dyDescent="0.2">
      <c r="A84" s="99" t="s">
        <v>10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1"/>
    </row>
    <row r="85" spans="1:22" ht="6.75" customHeight="1" x14ac:dyDescent="0.15">
      <c r="A85" s="4">
        <v>1</v>
      </c>
      <c r="B85" s="10">
        <v>44500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38" t="s">
        <v>5</v>
      </c>
      <c r="P85" s="12" t="s">
        <v>53</v>
      </c>
      <c r="Q85" s="19">
        <f>5742.04/1000</f>
        <v>5.7420400000000003</v>
      </c>
      <c r="R85" s="18" t="s">
        <v>54</v>
      </c>
      <c r="S85" s="33">
        <v>1</v>
      </c>
      <c r="T85" s="19">
        <f t="shared" ref="T85" si="8">Q85*S85</f>
        <v>5.7420400000000003</v>
      </c>
      <c r="U85" s="58" t="s">
        <v>55</v>
      </c>
      <c r="V85" s="20" t="s">
        <v>117</v>
      </c>
    </row>
    <row r="86" spans="1:22" ht="6.75" customHeight="1" x14ac:dyDescent="0.15">
      <c r="A86" s="4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2"/>
      <c r="P86" s="12"/>
      <c r="Q86" s="13"/>
      <c r="R86" s="12"/>
      <c r="S86" s="6"/>
      <c r="T86" s="13"/>
      <c r="U86" s="12"/>
      <c r="V86" s="32"/>
    </row>
    <row r="87" spans="1:22" ht="6.75" customHeight="1" x14ac:dyDescent="0.15">
      <c r="A87" s="4"/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2"/>
      <c r="P87" s="12"/>
      <c r="Q87" s="13"/>
      <c r="R87" s="12"/>
      <c r="S87" s="6"/>
      <c r="T87" s="13"/>
      <c r="U87" s="12"/>
      <c r="V87" s="11"/>
    </row>
  </sheetData>
  <mergeCells count="36">
    <mergeCell ref="A84:V84"/>
    <mergeCell ref="A6:A10"/>
    <mergeCell ref="B6:B10"/>
    <mergeCell ref="C6:O6"/>
    <mergeCell ref="P6:P10"/>
    <mergeCell ref="Q6:Q10"/>
    <mergeCell ref="C7:M7"/>
    <mergeCell ref="N7:O8"/>
    <mergeCell ref="C8:L8"/>
    <mergeCell ref="M8:M10"/>
    <mergeCell ref="C9:E9"/>
    <mergeCell ref="F9:H9"/>
    <mergeCell ref="I9:J9"/>
    <mergeCell ref="K9:L9"/>
    <mergeCell ref="A57:V57"/>
    <mergeCell ref="A12:V12"/>
    <mergeCell ref="A1:V1"/>
    <mergeCell ref="A2:V2"/>
    <mergeCell ref="A5:V5"/>
    <mergeCell ref="N9:N10"/>
    <mergeCell ref="O9:O10"/>
    <mergeCell ref="R6:R10"/>
    <mergeCell ref="S6:S10"/>
    <mergeCell ref="T6:T10"/>
    <mergeCell ref="A3:V3"/>
    <mergeCell ref="A4:V4"/>
    <mergeCell ref="U6:U10"/>
    <mergeCell ref="V6:V10"/>
    <mergeCell ref="A26:V26"/>
    <mergeCell ref="A44:V44"/>
    <mergeCell ref="A49:V49"/>
    <mergeCell ref="A52:V52"/>
    <mergeCell ref="A15:V15"/>
    <mergeCell ref="A30:V30"/>
    <mergeCell ref="A35:V35"/>
    <mergeCell ref="A39:V39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&lt;CFD0C8CBCEC6C5CDC8C52031305FC4C5CAC0C1D0DC2E786C7378&gt;</dc:title>
  <dc:creator>konstantin</dc:creator>
  <cp:lastModifiedBy>economist</cp:lastModifiedBy>
  <cp:lastPrinted>2021-02-09T07:25:55Z</cp:lastPrinted>
  <dcterms:created xsi:type="dcterms:W3CDTF">2021-02-04T07:54:12Z</dcterms:created>
  <dcterms:modified xsi:type="dcterms:W3CDTF">2021-11-10T08:41:40Z</dcterms:modified>
</cp:coreProperties>
</file>