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на сайте за 2022 год\Раскрытие на июнь 2022\Июнь 2022\"/>
    </mc:Choice>
  </mc:AlternateContent>
  <xr:revisionPtr revIDLastSave="0" documentId="13_ncr:1_{815ECF1A-41B0-4924-9F3C-62CE3DA65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юнь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2" i="5" l="1"/>
  <c r="Q91" i="5"/>
  <c r="T91" i="5" s="1"/>
  <c r="Q90" i="5"/>
  <c r="T90" i="5" s="1"/>
  <c r="Q89" i="5"/>
  <c r="T89" i="5" s="1"/>
  <c r="Q94" i="5"/>
  <c r="T94" i="5" s="1"/>
  <c r="Q88" i="5"/>
  <c r="T88" i="5" s="1"/>
  <c r="Q87" i="5"/>
  <c r="T87" i="5" s="1"/>
  <c r="Q86" i="5"/>
  <c r="T86" i="5" s="1"/>
  <c r="Q85" i="5"/>
  <c r="T85" i="5" s="1"/>
  <c r="Q84" i="5"/>
  <c r="T84" i="5" s="1"/>
  <c r="Q83" i="5"/>
  <c r="T83" i="5" s="1"/>
  <c r="Q82" i="5"/>
  <c r="T82" i="5" s="1"/>
  <c r="Q81" i="5"/>
  <c r="Q80" i="5"/>
  <c r="Q70" i="5"/>
  <c r="Q68" i="5"/>
  <c r="Q67" i="5"/>
  <c r="Q66" i="5"/>
  <c r="Q65" i="5"/>
  <c r="Q25" i="5"/>
  <c r="T25" i="5" s="1"/>
  <c r="Q32" i="5"/>
  <c r="T32" i="5" s="1"/>
  <c r="Q64" i="5"/>
  <c r="Q63" i="5"/>
  <c r="Q24" i="5"/>
  <c r="T24" i="5" s="1"/>
  <c r="Q62" i="5"/>
  <c r="Q61" i="5"/>
  <c r="Q60" i="5"/>
  <c r="Q59" i="5"/>
  <c r="Q23" i="5"/>
  <c r="T23" i="5" s="1"/>
  <c r="Q31" i="5"/>
  <c r="T31" i="5" s="1"/>
  <c r="Q58" i="5"/>
  <c r="Q22" i="5"/>
  <c r="T22" i="5" s="1"/>
  <c r="Q21" i="5"/>
  <c r="T21" i="5" s="1"/>
  <c r="Q20" i="5"/>
  <c r="T20" i="5" s="1"/>
  <c r="Q19" i="5"/>
  <c r="T19" i="5" s="1"/>
  <c r="Q18" i="5"/>
  <c r="T18" i="5" s="1"/>
  <c r="Q17" i="5"/>
  <c r="Q16" i="5"/>
  <c r="T92" i="5"/>
  <c r="Q69" i="5"/>
  <c r="Q77" i="5"/>
  <c r="T77" i="5" s="1"/>
  <c r="Q78" i="5"/>
  <c r="T78" i="5" s="1"/>
  <c r="Q79" i="5"/>
  <c r="T79" i="5" s="1"/>
  <c r="T80" i="5"/>
  <c r="T81" i="5"/>
  <c r="Q75" i="5"/>
  <c r="T75" i="5" s="1"/>
  <c r="Q76" i="5"/>
  <c r="T76" i="5" s="1"/>
  <c r="Q74" i="5"/>
  <c r="T74" i="5" s="1"/>
  <c r="Q73" i="5"/>
  <c r="Q72" i="5"/>
  <c r="T72" i="5" s="1"/>
  <c r="Q71" i="5"/>
  <c r="T58" i="5" l="1"/>
  <c r="T64" i="5" l="1"/>
  <c r="T65" i="5"/>
  <c r="T66" i="5"/>
  <c r="T63" i="5"/>
  <c r="T73" i="5" l="1"/>
  <c r="T70" i="5" l="1"/>
  <c r="T71" i="5"/>
  <c r="T69" i="5"/>
  <c r="T68" i="5"/>
  <c r="T67" i="5"/>
  <c r="T61" i="5"/>
  <c r="T62" i="5" l="1"/>
  <c r="T60" i="5"/>
  <c r="T59" i="5"/>
  <c r="T17" i="5"/>
  <c r="T16" i="5"/>
</calcChain>
</file>

<file path=xl/sharedStrings.xml><?xml version="1.0" encoding="utf-8"?>
<sst xmlns="http://schemas.openxmlformats.org/spreadsheetml/2006/main" count="273" uniqueCount="131">
  <si>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</si>
  <si>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</si>
  <si>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</si>
  <si>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</si>
  <si>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</si>
  <si>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</si>
  <si>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</si>
  <si>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</si>
  <si>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</si>
  <si>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</si>
  <si>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</si>
  <si>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</si>
  <si>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</si>
  <si>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</si>
  <si>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</si>
  <si>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</si>
  <si>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</si>
  <si>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</si>
  <si>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</si>
  <si>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</si>
  <si>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</si>
  <si>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</si>
  <si>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</si>
  <si>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</si>
  <si>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</si>
  <si>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</si>
  <si>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</si>
  <si>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</si>
  <si>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</si>
  <si>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</si>
  <si>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</si>
  <si>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</si>
  <si>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</si>
  <si>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</si>
  <si>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</si>
  <si>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</si>
  <si>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</si>
  <si>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</si>
  <si>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</si>
  <si>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</si>
  <si>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</si>
  <si>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</si>
  <si>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</si>
  <si>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</si>
  <si>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</si>
  <si>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</si>
  <si>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</si>
  <si>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</si>
  <si>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</si>
  <si>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</si>
  <si>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</si>
  <si>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ООО "Бегет"</t>
  </si>
  <si>
    <t>Услуги</t>
  </si>
  <si>
    <t>АО "Авантел"</t>
  </si>
  <si>
    <t>Аренда газопровода</t>
  </si>
  <si>
    <t>ООО "ДНС Ритейл"</t>
  </si>
  <si>
    <t>ООО "Митра"</t>
  </si>
  <si>
    <t>ПАО "ВымпелКом"</t>
  </si>
  <si>
    <t>ООО "Техстрой-Новосибирск"</t>
  </si>
  <si>
    <t>ООО "Макси Дом Люкс"</t>
  </si>
  <si>
    <t>ООО "Кассы Весы Сервис"</t>
  </si>
  <si>
    <t>ИП Портнягина Н.С.</t>
  </si>
  <si>
    <t>ООО "Импульс"</t>
  </si>
  <si>
    <t>Бензин</t>
  </si>
  <si>
    <t>ООО "Газпромнефть-Региональные продажи"</t>
  </si>
  <si>
    <t>ООО "СанТехПрибор"</t>
  </si>
  <si>
    <t>за ИЮНЬ 2022 года</t>
  </si>
  <si>
    <t>№ Л91-000070/3085 от 03.06.2022г.</t>
  </si>
  <si>
    <t>ООО "ВсеИнструменты.ру"</t>
  </si>
  <si>
    <t>№ 2629936-НСК от 07.06.2022г.</t>
  </si>
  <si>
    <t>ООО "Вариант-А"</t>
  </si>
  <si>
    <t>№ 8227 от 07.06.2022г.</t>
  </si>
  <si>
    <t>№ ЦБ-173 от 07.06.2022г.</t>
  </si>
  <si>
    <t>№ ЦБ-172 от 07.06.2022г.</t>
  </si>
  <si>
    <t>ООО "Дэфо-Новосибирск"</t>
  </si>
  <si>
    <t>№ 877 от 08.06.2022г.</t>
  </si>
  <si>
    <t>ООО "Альбом54"</t>
  </si>
  <si>
    <t>№ 2927 от 10.06.2022г.</t>
  </si>
  <si>
    <t>№ 100891033132 от 10.06.2022г.</t>
  </si>
  <si>
    <t>Оборудование</t>
  </si>
  <si>
    <t>ООО "Авангард"</t>
  </si>
  <si>
    <t>№ 445 от 14.06.2022г.</t>
  </si>
  <si>
    <t>ООО "Леруа Мерлен Восток"</t>
  </si>
  <si>
    <t>№ 067/2022-0020406 от 15.06.2022г.</t>
  </si>
  <si>
    <t>ГАУ НСО "Издательский дом "Советская Сибирь"</t>
  </si>
  <si>
    <t>№ 10166 от 15.06.2022г.</t>
  </si>
  <si>
    <t>№ 2103038885 от 17.06.2022г.</t>
  </si>
  <si>
    <t>№ 2103038883 от 17.06.2022г.</t>
  </si>
  <si>
    <t>ООО "КИТ.ТК"</t>
  </si>
  <si>
    <t>№ 2103038884 от 17.06.2022г.</t>
  </si>
  <si>
    <t>№ 3034 от 17.06.2022г.</t>
  </si>
  <si>
    <t>ООО "Деловые Линии"</t>
  </si>
  <si>
    <t>№ 1069359/0005 от 20.06.2022г.</t>
  </si>
  <si>
    <t>№ 8 от 20.06.2022г.</t>
  </si>
  <si>
    <t>ООО "Гаройл"</t>
  </si>
  <si>
    <t>№ 119 от 24.06.2022г.</t>
  </si>
  <si>
    <t>№ 000243 от 28.06.2022г.</t>
  </si>
  <si>
    <t>Услуги ПАСС</t>
  </si>
  <si>
    <t>МКУ г. Новосибирска "Служба аварийно-спасательных работ и гражданской защиты"</t>
  </si>
  <si>
    <t>№ 0000-002032 от 30.06.2022г.</t>
  </si>
  <si>
    <t>№ 0000-001559 от 30.06.2022г.</t>
  </si>
  <si>
    <t>№ 0000-002042 от 30.06.2022г.</t>
  </si>
  <si>
    <t>№ 0000-001978 от 30.06.2022г.</t>
  </si>
  <si>
    <t>№ 0000-001757 от 30.06.2022г.</t>
  </si>
  <si>
    <t>№ 0000-001870 от 30.06.2022г.</t>
  </si>
  <si>
    <t>№ 0000-001535 от 30.06.2022г.</t>
  </si>
  <si>
    <t>№ 0000-001523 от 30.06.2022г.</t>
  </si>
  <si>
    <t>№ 0000-001879 от 30.06.2022г.</t>
  </si>
  <si>
    <t>№ 0000-001768 от 30.06.2022г.</t>
  </si>
  <si>
    <t>№ 0000-001547 от 30.06.2022г.</t>
  </si>
  <si>
    <t>№ 0000-002143 от 30.06.2022г.</t>
  </si>
  <si>
    <t>№ 0000-002122 от 30.06.2022г.</t>
  </si>
  <si>
    <t>№ 0000-002153 от 30.06.2022г.</t>
  </si>
  <si>
    <t>№ 0000-002112 от 30.06.2022г.</t>
  </si>
  <si>
    <t>№ 60 от 30.06.2022г.</t>
  </si>
  <si>
    <t>№ К-011020/281-06 от 30.06.2022г.</t>
  </si>
  <si>
    <t>№ 5407/025061/22 от 30.06.2022г.</t>
  </si>
  <si>
    <t>№ 1597274 от 30.06.2022г.</t>
  </si>
  <si>
    <t>ПАО "МегаФон"</t>
  </si>
  <si>
    <t>№ 20529778332/700 от 30.06.2022г.</t>
  </si>
  <si>
    <t>№ 640.00137771-1/01609 от 30.06.2022г.</t>
  </si>
  <si>
    <t>№ 640.00050849-70/01609 от 30.06.2022г.</t>
  </si>
  <si>
    <t>№ 640.00029815-2/01609 от 30.06.2022г.</t>
  </si>
  <si>
    <t>ООО "УКСЗДК 179/2"</t>
  </si>
  <si>
    <t>№ 717 от 30.06.2022г.</t>
  </si>
  <si>
    <t>№ CSR0000000681782 от 30.06.2022г.</t>
  </si>
  <si>
    <t>№ CSR0000000623469 от 30.06.2022г.</t>
  </si>
  <si>
    <t>ООО "Промгазсервис"</t>
  </si>
  <si>
    <t>№ 885 от 30.06.2022г.</t>
  </si>
  <si>
    <t>№ 1131 от 30.06.2022г.</t>
  </si>
  <si>
    <t>№ 17 от 30.06.2022г.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</si>
</sst>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indent="2" shrinkToFit="1"/>
    </xf>
    <xf numFmtId="1" fontId="2" fillId="0" borderId="1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indent="2" shrinkToFit="1"/>
    </xf>
    <xf numFmtId="1" fontId="2" fillId="0" borderId="13" xfId="0" applyNumberFormat="1" applyFont="1" applyBorder="1" applyAlignment="1">
      <alignment horizontal="right" vertical="top" indent="1" shrinkToFit="1"/>
    </xf>
    <xf numFmtId="164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indent="2" shrinkToFi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top" indent="1" shrinkToFi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indent="2" shrinkToFit="1"/>
    </xf>
    <xf numFmtId="1" fontId="2" fillId="0" borderId="2" xfId="0" applyNumberFormat="1" applyFont="1" applyBorder="1" applyAlignment="1">
      <alignment horizontal="left" vertical="top" shrinkToFit="1"/>
    </xf>
    <xf numFmtId="164" fontId="2" fillId="0" borderId="13" xfId="0" applyNumberFormat="1" applyFont="1" applyBorder="1" applyAlignment="1">
      <alignment horizontal="center" vertical="top" shrinkToFi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indent="2" shrinkToFit="1"/>
    </xf>
    <xf numFmtId="14" fontId="2" fillId="0" borderId="1" xfId="0" applyNumberFormat="1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Border="1" applyAlignment="1">
      <alignment horizontal="right" vertical="top" indent="1" shrinkToFi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" fontId="2" fillId="0" borderId="23" xfId="0" applyNumberFormat="1" applyFont="1" applyBorder="1" applyAlignment="1">
      <alignment horizontal="right" vertical="top" indent="1" shrinkToFit="1"/>
    </xf>
    <xf numFmtId="2" fontId="2" fillId="0" borderId="23" xfId="0" applyNumberFormat="1" applyFont="1" applyBorder="1" applyAlignment="1">
      <alignment horizontal="left" vertical="top" indent="2" shrinkToFit="1"/>
    </xf>
    <xf numFmtId="1" fontId="2" fillId="0" borderId="17" xfId="0" applyNumberFormat="1" applyFont="1" applyBorder="1" applyAlignment="1">
      <alignment horizontal="left" vertical="top" shrinkToFit="1"/>
    </xf>
    <xf numFmtId="1" fontId="2" fillId="0" borderId="0" xfId="0" applyNumberFormat="1" applyFont="1" applyAlignment="1">
      <alignment horizontal="left" vertical="top" shrinkToFit="1"/>
    </xf>
    <xf numFmtId="1" fontId="2" fillId="0" borderId="18" xfId="0" applyNumberFormat="1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" fontId="6" fillId="0" borderId="14" xfId="0" applyNumberFormat="1" applyFont="1" applyBorder="1" applyAlignment="1">
      <alignment horizontal="left" vertical="top" shrinkToFit="1"/>
    </xf>
    <xf numFmtId="1" fontId="6" fillId="0" borderId="15" xfId="0" applyNumberFormat="1" applyFont="1" applyBorder="1" applyAlignment="1">
      <alignment horizontal="left" vertical="top" shrinkToFit="1"/>
    </xf>
    <xf numFmtId="1" fontId="6" fillId="0" borderId="16" xfId="0" applyNumberFormat="1" applyFont="1" applyBorder="1" applyAlignment="1">
      <alignment horizontal="left" vertical="top" shrinkToFi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1" fontId="6" fillId="0" borderId="17" xfId="0" applyNumberFormat="1" applyFont="1" applyBorder="1" applyAlignment="1">
      <alignment horizontal="left" vertical="top" shrinkToFit="1"/>
    </xf>
    <xf numFmtId="1" fontId="6" fillId="0" borderId="0" xfId="0" applyNumberFormat="1" applyFont="1" applyAlignment="1">
      <alignment horizontal="left" vertical="top" shrinkToFit="1"/>
    </xf>
    <xf numFmtId="1" fontId="6" fillId="0" borderId="18" xfId="0" applyNumberFormat="1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1" fontId="2" fillId="0" borderId="23" xfId="0" applyNumberFormat="1" applyFont="1" applyBorder="1" applyAlignment="1">
      <alignment horizontal="left" vertical="top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96"/>
  <sheetViews>
    <sheetView tabSelected="1" topLeftCell="A4" workbookViewId="0">
      <selection activeCell="X32" sqref="X32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54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54" ht="33.7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4" x14ac:dyDescent="0.2">
      <c r="A4" s="80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54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54" ht="6.75" customHeight="1" x14ac:dyDescent="0.2">
      <c r="A6" s="47" t="s">
        <v>19</v>
      </c>
      <c r="B6" s="47" t="s">
        <v>20</v>
      </c>
      <c r="C6" s="50" t="s">
        <v>21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22</v>
      </c>
      <c r="Q6" s="53" t="s">
        <v>23</v>
      </c>
      <c r="R6" s="47" t="s">
        <v>24</v>
      </c>
      <c r="S6" s="53" t="s">
        <v>25</v>
      </c>
      <c r="T6" s="47" t="s">
        <v>26</v>
      </c>
      <c r="U6" s="77" t="s">
        <v>27</v>
      </c>
      <c r="V6" s="77" t="s">
        <v>28</v>
      </c>
    </row>
    <row r="7" spans="1:54" ht="6.75" customHeight="1" x14ac:dyDescent="0.2">
      <c r="A7" s="48"/>
      <c r="B7" s="48"/>
      <c r="C7" s="50" t="s">
        <v>29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56" t="s">
        <v>30</v>
      </c>
      <c r="O7" s="57"/>
      <c r="P7" s="54"/>
      <c r="Q7" s="54"/>
      <c r="R7" s="48"/>
      <c r="S7" s="54"/>
      <c r="T7" s="48"/>
      <c r="U7" s="81"/>
      <c r="V7" s="81"/>
    </row>
    <row r="8" spans="1:54" ht="6.75" customHeight="1" x14ac:dyDescent="0.2">
      <c r="A8" s="48"/>
      <c r="B8" s="48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2"/>
      <c r="M8" s="60" t="s">
        <v>32</v>
      </c>
      <c r="N8" s="58"/>
      <c r="O8" s="59"/>
      <c r="P8" s="54"/>
      <c r="Q8" s="54"/>
      <c r="R8" s="48"/>
      <c r="S8" s="54"/>
      <c r="T8" s="48"/>
      <c r="U8" s="81"/>
      <c r="V8" s="81"/>
    </row>
    <row r="9" spans="1:54" ht="15.2" customHeight="1" x14ac:dyDescent="0.2">
      <c r="A9" s="48"/>
      <c r="B9" s="48"/>
      <c r="C9" s="63" t="s">
        <v>33</v>
      </c>
      <c r="D9" s="64"/>
      <c r="E9" s="65"/>
      <c r="F9" s="63" t="s">
        <v>34</v>
      </c>
      <c r="G9" s="64"/>
      <c r="H9" s="65"/>
      <c r="I9" s="66" t="s">
        <v>35</v>
      </c>
      <c r="J9" s="67"/>
      <c r="K9" s="66" t="s">
        <v>36</v>
      </c>
      <c r="L9" s="67"/>
      <c r="M9" s="61"/>
      <c r="N9" s="60" t="s">
        <v>37</v>
      </c>
      <c r="O9" s="77" t="s">
        <v>38</v>
      </c>
      <c r="P9" s="54"/>
      <c r="Q9" s="54"/>
      <c r="R9" s="48"/>
      <c r="S9" s="54"/>
      <c r="T9" s="48"/>
      <c r="U9" s="81"/>
      <c r="V9" s="81"/>
    </row>
    <row r="10" spans="1:54" ht="45.75" customHeight="1" x14ac:dyDescent="0.2">
      <c r="A10" s="49"/>
      <c r="B10" s="49"/>
      <c r="C10" s="1" t="s">
        <v>39</v>
      </c>
      <c r="D10" s="1" t="s">
        <v>40</v>
      </c>
      <c r="E10" s="1" t="s">
        <v>41</v>
      </c>
      <c r="F10" s="1" t="s">
        <v>42</v>
      </c>
      <c r="G10" s="1" t="s">
        <v>43</v>
      </c>
      <c r="H10" s="1" t="s">
        <v>44</v>
      </c>
      <c r="I10" s="2" t="s">
        <v>45</v>
      </c>
      <c r="J10" s="3" t="s">
        <v>46</v>
      </c>
      <c r="K10" s="2" t="s">
        <v>47</v>
      </c>
      <c r="L10" s="2" t="s">
        <v>48</v>
      </c>
      <c r="M10" s="62"/>
      <c r="N10" s="62"/>
      <c r="O10" s="78"/>
      <c r="P10" s="55"/>
      <c r="Q10" s="55"/>
      <c r="R10" s="49"/>
      <c r="S10" s="55"/>
      <c r="T10" s="49"/>
      <c r="U10" s="78"/>
      <c r="V10" s="78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71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85" t="s">
        <v>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</row>
    <row r="16" spans="1:54" ht="8.25" customHeight="1" x14ac:dyDescent="0.15">
      <c r="A16" s="4">
        <v>1</v>
      </c>
      <c r="B16" s="10">
        <v>44715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4</v>
      </c>
      <c r="P16" s="12" t="s">
        <v>5</v>
      </c>
      <c r="Q16" s="13">
        <f>3249.17/1000</f>
        <v>3.2491699999999999</v>
      </c>
      <c r="R16" s="11"/>
      <c r="S16" s="11"/>
      <c r="T16" s="13">
        <f t="shared" ref="T16:T25" si="0">Q16</f>
        <v>3.2491699999999999</v>
      </c>
      <c r="U16" s="12" t="s">
        <v>55</v>
      </c>
      <c r="V16" s="14" t="s">
        <v>67</v>
      </c>
    </row>
    <row r="17" spans="1:22" ht="9.75" customHeight="1" x14ac:dyDescent="0.15">
      <c r="A17" s="4">
        <v>2</v>
      </c>
      <c r="B17" s="10">
        <v>44719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4</v>
      </c>
      <c r="P17" s="12" t="s">
        <v>5</v>
      </c>
      <c r="Q17" s="13">
        <f>20890.83/1000</f>
        <v>20.890830000000001</v>
      </c>
      <c r="R17" s="12"/>
      <c r="S17" s="15"/>
      <c r="T17" s="13">
        <f t="shared" si="0"/>
        <v>20.890830000000001</v>
      </c>
      <c r="U17" s="12" t="s">
        <v>68</v>
      </c>
      <c r="V17" s="14" t="s">
        <v>69</v>
      </c>
    </row>
    <row r="18" spans="1:22" ht="9.75" customHeight="1" x14ac:dyDescent="0.15">
      <c r="A18" s="4">
        <v>3</v>
      </c>
      <c r="B18" s="10">
        <v>44719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4</v>
      </c>
      <c r="P18" s="12" t="s">
        <v>5</v>
      </c>
      <c r="Q18" s="13">
        <f>23334.66/1000</f>
        <v>23.33466</v>
      </c>
      <c r="R18" s="12"/>
      <c r="S18" s="15"/>
      <c r="T18" s="13">
        <f t="shared" si="0"/>
        <v>23.33466</v>
      </c>
      <c r="U18" s="12" t="s">
        <v>70</v>
      </c>
      <c r="V18" s="14" t="s">
        <v>71</v>
      </c>
    </row>
    <row r="19" spans="1:22" ht="9.75" customHeight="1" x14ac:dyDescent="0.15">
      <c r="A19" s="4">
        <v>4</v>
      </c>
      <c r="B19" s="10">
        <v>44719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4</v>
      </c>
      <c r="P19" s="12" t="s">
        <v>5</v>
      </c>
      <c r="Q19" s="13">
        <f>151874.67/1000</f>
        <v>151.87467000000001</v>
      </c>
      <c r="R19" s="12"/>
      <c r="S19" s="15"/>
      <c r="T19" s="13">
        <f t="shared" si="0"/>
        <v>151.87467000000001</v>
      </c>
      <c r="U19" s="12" t="s">
        <v>58</v>
      </c>
      <c r="V19" s="14" t="s">
        <v>72</v>
      </c>
    </row>
    <row r="20" spans="1:22" ht="9.75" customHeight="1" x14ac:dyDescent="0.15">
      <c r="A20" s="4">
        <v>5</v>
      </c>
      <c r="B20" s="10">
        <v>44719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4</v>
      </c>
      <c r="P20" s="12" t="s">
        <v>5</v>
      </c>
      <c r="Q20" s="13">
        <f>607498.67/1000</f>
        <v>607.49867000000006</v>
      </c>
      <c r="R20" s="12"/>
      <c r="S20" s="15"/>
      <c r="T20" s="13">
        <f t="shared" si="0"/>
        <v>607.49867000000006</v>
      </c>
      <c r="U20" s="12" t="s">
        <v>58</v>
      </c>
      <c r="V20" s="14" t="s">
        <v>73</v>
      </c>
    </row>
    <row r="21" spans="1:22" ht="9.75" customHeight="1" x14ac:dyDescent="0.15">
      <c r="A21" s="4">
        <v>6</v>
      </c>
      <c r="B21" s="10">
        <v>44720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4</v>
      </c>
      <c r="P21" s="12" t="s">
        <v>5</v>
      </c>
      <c r="Q21" s="13">
        <f>66907.67/1000</f>
        <v>66.907669999999996</v>
      </c>
      <c r="R21" s="12"/>
      <c r="S21" s="15"/>
      <c r="T21" s="13">
        <f t="shared" si="0"/>
        <v>66.907669999999996</v>
      </c>
      <c r="U21" s="12" t="s">
        <v>74</v>
      </c>
      <c r="V21" s="14" t="s">
        <v>75</v>
      </c>
    </row>
    <row r="22" spans="1:22" ht="9.75" customHeight="1" x14ac:dyDescent="0.15">
      <c r="A22" s="4">
        <v>7</v>
      </c>
      <c r="B22" s="10">
        <v>44722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4</v>
      </c>
      <c r="P22" s="12" t="s">
        <v>5</v>
      </c>
      <c r="Q22" s="13">
        <f>7209.34/1000</f>
        <v>7.2093400000000001</v>
      </c>
      <c r="R22" s="12"/>
      <c r="S22" s="15"/>
      <c r="T22" s="13">
        <f t="shared" si="0"/>
        <v>7.2093400000000001</v>
      </c>
      <c r="U22" s="12" t="s">
        <v>76</v>
      </c>
      <c r="V22" s="14" t="s">
        <v>77</v>
      </c>
    </row>
    <row r="23" spans="1:22" ht="9.75" customHeight="1" x14ac:dyDescent="0.15">
      <c r="A23" s="4">
        <v>8</v>
      </c>
      <c r="B23" s="10">
        <v>44727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 t="s">
        <v>4</v>
      </c>
      <c r="P23" s="12" t="s">
        <v>5</v>
      </c>
      <c r="Q23" s="13">
        <f>9940/1000</f>
        <v>9.94</v>
      </c>
      <c r="R23" s="12"/>
      <c r="S23" s="15"/>
      <c r="T23" s="13">
        <f t="shared" si="0"/>
        <v>9.94</v>
      </c>
      <c r="U23" s="12" t="s">
        <v>82</v>
      </c>
      <c r="V23" s="14" t="s">
        <v>83</v>
      </c>
    </row>
    <row r="24" spans="1:22" ht="9.75" customHeight="1" x14ac:dyDescent="0.15">
      <c r="A24" s="4">
        <v>9</v>
      </c>
      <c r="B24" s="10">
        <v>44729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 t="s">
        <v>4</v>
      </c>
      <c r="P24" s="12" t="s">
        <v>5</v>
      </c>
      <c r="Q24" s="13">
        <f>9166.67/1000</f>
        <v>9.1666699999999999</v>
      </c>
      <c r="R24" s="12"/>
      <c r="S24" s="15"/>
      <c r="T24" s="13">
        <f t="shared" si="0"/>
        <v>9.1666699999999999</v>
      </c>
      <c r="U24" s="12" t="s">
        <v>76</v>
      </c>
      <c r="V24" s="14" t="s">
        <v>90</v>
      </c>
    </row>
    <row r="25" spans="1:22" ht="9.75" customHeight="1" x14ac:dyDescent="0.15">
      <c r="A25" s="4">
        <v>10</v>
      </c>
      <c r="B25" s="10">
        <v>44740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 t="s">
        <v>4</v>
      </c>
      <c r="P25" s="12" t="s">
        <v>5</v>
      </c>
      <c r="Q25" s="13">
        <f>152600/1000</f>
        <v>152.6</v>
      </c>
      <c r="R25" s="12"/>
      <c r="S25" s="15"/>
      <c r="T25" s="13">
        <f t="shared" si="0"/>
        <v>152.6</v>
      </c>
      <c r="U25" s="12" t="s">
        <v>59</v>
      </c>
      <c r="V25" s="14" t="s">
        <v>96</v>
      </c>
    </row>
    <row r="26" spans="1:22" ht="6.75" customHeight="1" x14ac:dyDescent="0.2">
      <c r="A26" s="82" t="s">
        <v>13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6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6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6.75" customHeight="1" x14ac:dyDescent="0.15">
      <c r="A29" s="7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3"/>
      <c r="Q29" s="26"/>
      <c r="R29" s="22"/>
      <c r="S29" s="22"/>
      <c r="T29" s="26"/>
      <c r="U29" s="23"/>
      <c r="V29" s="23"/>
    </row>
    <row r="30" spans="1:22" ht="6.75" customHeight="1" x14ac:dyDescent="0.2">
      <c r="A30" s="85" t="s">
        <v>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</row>
    <row r="31" spans="1:22" ht="5.25" customHeight="1" x14ac:dyDescent="0.15">
      <c r="A31" s="11">
        <v>1</v>
      </c>
      <c r="B31" s="27">
        <v>44726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 t="s">
        <v>4</v>
      </c>
      <c r="P31" s="11" t="s">
        <v>79</v>
      </c>
      <c r="Q31" s="13">
        <f>40561.67/1000</f>
        <v>40.561669999999999</v>
      </c>
      <c r="R31" s="12"/>
      <c r="S31" s="15"/>
      <c r="T31" s="13">
        <f t="shared" ref="T31:T32" si="1">Q31</f>
        <v>40.561669999999999</v>
      </c>
      <c r="U31" s="12" t="s">
        <v>80</v>
      </c>
      <c r="V31" s="14" t="s">
        <v>81</v>
      </c>
    </row>
    <row r="32" spans="1:22" ht="5.25" customHeight="1" x14ac:dyDescent="0.15">
      <c r="A32" s="11">
        <v>2</v>
      </c>
      <c r="B32" s="27">
        <v>44736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" t="s">
        <v>4</v>
      </c>
      <c r="P32" s="11" t="s">
        <v>79</v>
      </c>
      <c r="Q32" s="13">
        <f>28500/1000</f>
        <v>28.5</v>
      </c>
      <c r="R32" s="11"/>
      <c r="S32" s="11"/>
      <c r="T32" s="13">
        <f t="shared" si="1"/>
        <v>28.5</v>
      </c>
      <c r="U32" s="12" t="s">
        <v>94</v>
      </c>
      <c r="V32" s="14" t="s">
        <v>95</v>
      </c>
    </row>
    <row r="33" spans="1:22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  <c r="U33" s="12"/>
      <c r="V33" s="14"/>
    </row>
    <row r="34" spans="1:22" ht="5.2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6.75" customHeight="1" x14ac:dyDescent="0.2">
      <c r="A35" s="68" t="s">
        <v>10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5.25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6.75" customHeight="1" x14ac:dyDescent="0.2">
      <c r="A39" s="88" t="s">
        <v>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</row>
    <row r="40" spans="1:22" ht="5.2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5.2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5.2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6.75" customHeight="1" x14ac:dyDescent="0.2">
      <c r="A44" s="68" t="s">
        <v>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/>
    </row>
    <row r="45" spans="1:22" ht="6.75" customHeight="1" x14ac:dyDescent="0.2">
      <c r="A45" s="4"/>
      <c r="B45" s="1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"/>
      <c r="P45" s="12"/>
      <c r="Q45" s="13"/>
      <c r="R45" s="12"/>
      <c r="S45" s="6"/>
      <c r="T45" s="13"/>
      <c r="U45" s="31"/>
      <c r="V45" s="12"/>
    </row>
    <row r="46" spans="1:22" ht="6.75" customHeight="1" x14ac:dyDescent="0.15">
      <c r="A46" s="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"/>
      <c r="P46" s="12"/>
      <c r="Q46" s="13"/>
      <c r="R46" s="12"/>
      <c r="S46" s="6"/>
      <c r="T46" s="13"/>
      <c r="U46" s="12"/>
      <c r="V46" s="12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6.75" customHeight="1" x14ac:dyDescent="0.2">
      <c r="A49" s="68" t="s">
        <v>17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5.2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6.75" customHeight="1" x14ac:dyDescent="0.2">
      <c r="A52" s="68" t="s">
        <v>11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</row>
    <row r="53" spans="1:22" ht="6.75" customHeight="1" x14ac:dyDescent="0.15">
      <c r="A53" s="4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/>
      <c r="P53" s="12"/>
      <c r="Q53" s="13"/>
      <c r="R53" s="12"/>
      <c r="S53" s="6"/>
      <c r="T53" s="13"/>
      <c r="U53" s="12"/>
      <c r="V53" s="32"/>
    </row>
    <row r="54" spans="1:22" ht="5.2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5.2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5.2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6.75" customHeight="1" x14ac:dyDescent="0.2">
      <c r="A57" s="68" t="s">
        <v>14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/>
    </row>
    <row r="58" spans="1:22" ht="8.25" customHeight="1" x14ac:dyDescent="0.15">
      <c r="A58" s="4">
        <v>1</v>
      </c>
      <c r="B58" s="10">
        <v>44722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4</v>
      </c>
      <c r="P58" s="12" t="s">
        <v>2</v>
      </c>
      <c r="Q58" s="13">
        <f>505.99/1000</f>
        <v>0.50599000000000005</v>
      </c>
      <c r="R58" s="12" t="s">
        <v>12</v>
      </c>
      <c r="S58" s="6">
        <v>1</v>
      </c>
      <c r="T58" s="13">
        <f t="shared" ref="T58" si="2">Q58*S58</f>
        <v>0.50599000000000005</v>
      </c>
      <c r="U58" s="39" t="s">
        <v>57</v>
      </c>
      <c r="V58" s="20" t="s">
        <v>78</v>
      </c>
    </row>
    <row r="59" spans="1:22" ht="9.75" customHeight="1" x14ac:dyDescent="0.15">
      <c r="A59" s="4">
        <v>2</v>
      </c>
      <c r="B59" s="10">
        <v>44727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4</v>
      </c>
      <c r="P59" s="12" t="s">
        <v>52</v>
      </c>
      <c r="Q59" s="13">
        <f>1050/1000</f>
        <v>1.05</v>
      </c>
      <c r="R59" s="12" t="s">
        <v>12</v>
      </c>
      <c r="S59" s="6">
        <v>1</v>
      </c>
      <c r="T59" s="13">
        <f t="shared" ref="T59:T69" si="3">Q59*S59</f>
        <v>1.05</v>
      </c>
      <c r="U59" s="39" t="s">
        <v>84</v>
      </c>
      <c r="V59" s="20" t="s">
        <v>85</v>
      </c>
    </row>
    <row r="60" spans="1:22" ht="9" customHeight="1" x14ac:dyDescent="0.15">
      <c r="A60" s="4">
        <v>3</v>
      </c>
      <c r="B60" s="10">
        <v>44729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4</v>
      </c>
      <c r="P60" s="12" t="s">
        <v>15</v>
      </c>
      <c r="Q60" s="13">
        <f>333.33/1000</f>
        <v>0.33332999999999996</v>
      </c>
      <c r="R60" s="12" t="s">
        <v>12</v>
      </c>
      <c r="S60" s="6">
        <v>1</v>
      </c>
      <c r="T60" s="13">
        <f t="shared" si="3"/>
        <v>0.33332999999999996</v>
      </c>
      <c r="U60" s="33" t="s">
        <v>88</v>
      </c>
      <c r="V60" s="14" t="s">
        <v>87</v>
      </c>
    </row>
    <row r="61" spans="1:22" ht="9" customHeight="1" x14ac:dyDescent="0.15">
      <c r="A61" s="4">
        <v>4</v>
      </c>
      <c r="B61" s="10">
        <v>44729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4</v>
      </c>
      <c r="P61" s="12" t="s">
        <v>15</v>
      </c>
      <c r="Q61" s="13">
        <f>416.67/1000</f>
        <v>0.41667000000000004</v>
      </c>
      <c r="R61" s="12" t="s">
        <v>12</v>
      </c>
      <c r="S61" s="6">
        <v>1</v>
      </c>
      <c r="T61" s="13">
        <f t="shared" si="3"/>
        <v>0.41667000000000004</v>
      </c>
      <c r="U61" s="33" t="s">
        <v>88</v>
      </c>
      <c r="V61" s="14" t="s">
        <v>86</v>
      </c>
    </row>
    <row r="62" spans="1:22" ht="9.75" customHeight="1" x14ac:dyDescent="0.15">
      <c r="A62" s="4">
        <v>5</v>
      </c>
      <c r="B62" s="10">
        <v>44729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4</v>
      </c>
      <c r="P62" s="12" t="s">
        <v>15</v>
      </c>
      <c r="Q62" s="13">
        <f>30/1000</f>
        <v>0.03</v>
      </c>
      <c r="R62" s="12" t="s">
        <v>12</v>
      </c>
      <c r="S62" s="6">
        <v>1</v>
      </c>
      <c r="T62" s="13">
        <f t="shared" si="3"/>
        <v>0.03</v>
      </c>
      <c r="U62" s="33" t="s">
        <v>88</v>
      </c>
      <c r="V62" s="14" t="s">
        <v>89</v>
      </c>
    </row>
    <row r="63" spans="1:22" ht="9.75" customHeight="1" x14ac:dyDescent="0.15">
      <c r="A63" s="4">
        <v>6</v>
      </c>
      <c r="B63" s="10">
        <v>44732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 t="s">
        <v>4</v>
      </c>
      <c r="P63" s="12" t="s">
        <v>15</v>
      </c>
      <c r="Q63" s="13">
        <f>11367.67/1000</f>
        <v>11.36767</v>
      </c>
      <c r="R63" s="12" t="s">
        <v>12</v>
      </c>
      <c r="S63" s="6">
        <v>1</v>
      </c>
      <c r="T63" s="13">
        <f t="shared" si="3"/>
        <v>11.36767</v>
      </c>
      <c r="U63" s="38" t="s">
        <v>91</v>
      </c>
      <c r="V63" s="14" t="s">
        <v>92</v>
      </c>
    </row>
    <row r="64" spans="1:22" ht="9.75" customHeight="1" x14ac:dyDescent="0.15">
      <c r="A64" s="4">
        <v>7</v>
      </c>
      <c r="B64" s="10">
        <v>44732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4</v>
      </c>
      <c r="P64" s="18" t="s">
        <v>54</v>
      </c>
      <c r="Q64" s="13">
        <f>179616/1000</f>
        <v>179.61600000000001</v>
      </c>
      <c r="R64" s="12" t="s">
        <v>12</v>
      </c>
      <c r="S64" s="6">
        <v>1</v>
      </c>
      <c r="T64" s="13">
        <f t="shared" si="3"/>
        <v>179.61600000000001</v>
      </c>
      <c r="U64" s="39" t="s">
        <v>56</v>
      </c>
      <c r="V64" s="20" t="s">
        <v>93</v>
      </c>
    </row>
    <row r="65" spans="1:22" ht="9.75" customHeight="1" x14ac:dyDescent="0.15">
      <c r="A65" s="4">
        <v>8</v>
      </c>
      <c r="B65" s="10">
        <v>44742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4</v>
      </c>
      <c r="P65" s="18" t="s">
        <v>97</v>
      </c>
      <c r="Q65" s="13">
        <f>1437/1000</f>
        <v>1.4370000000000001</v>
      </c>
      <c r="R65" s="12" t="s">
        <v>12</v>
      </c>
      <c r="S65" s="6">
        <v>1</v>
      </c>
      <c r="T65" s="13">
        <f t="shared" si="3"/>
        <v>1.4370000000000001</v>
      </c>
      <c r="U65" s="39" t="s">
        <v>98</v>
      </c>
      <c r="V65" s="20" t="s">
        <v>99</v>
      </c>
    </row>
    <row r="66" spans="1:22" ht="9.75" customHeight="1" x14ac:dyDescent="0.15">
      <c r="A66" s="4">
        <v>9</v>
      </c>
      <c r="B66" s="10">
        <v>44742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" t="s">
        <v>4</v>
      </c>
      <c r="P66" s="18" t="s">
        <v>97</v>
      </c>
      <c r="Q66" s="13">
        <f>1437/1000</f>
        <v>1.4370000000000001</v>
      </c>
      <c r="R66" s="12" t="s">
        <v>12</v>
      </c>
      <c r="S66" s="6">
        <v>1</v>
      </c>
      <c r="T66" s="13">
        <f t="shared" si="3"/>
        <v>1.4370000000000001</v>
      </c>
      <c r="U66" s="39" t="s">
        <v>98</v>
      </c>
      <c r="V66" s="20" t="s">
        <v>100</v>
      </c>
    </row>
    <row r="67" spans="1:22" ht="9.75" customHeight="1" x14ac:dyDescent="0.15">
      <c r="A67" s="4">
        <v>10</v>
      </c>
      <c r="B67" s="10">
        <v>44742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 t="s">
        <v>4</v>
      </c>
      <c r="P67" s="18" t="s">
        <v>97</v>
      </c>
      <c r="Q67" s="13">
        <f>1437/1000</f>
        <v>1.4370000000000001</v>
      </c>
      <c r="R67" s="12" t="s">
        <v>12</v>
      </c>
      <c r="S67" s="6">
        <v>1</v>
      </c>
      <c r="T67" s="13">
        <f t="shared" si="3"/>
        <v>1.4370000000000001</v>
      </c>
      <c r="U67" s="39" t="s">
        <v>98</v>
      </c>
      <c r="V67" s="20" t="s">
        <v>101</v>
      </c>
    </row>
    <row r="68" spans="1:22" ht="9.75" customHeight="1" x14ac:dyDescent="0.15">
      <c r="A68" s="4">
        <v>11</v>
      </c>
      <c r="B68" s="10">
        <v>44742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" t="s">
        <v>4</v>
      </c>
      <c r="P68" s="18" t="s">
        <v>97</v>
      </c>
      <c r="Q68" s="13">
        <f>1437/1000</f>
        <v>1.4370000000000001</v>
      </c>
      <c r="R68" s="12" t="s">
        <v>12</v>
      </c>
      <c r="S68" s="6">
        <v>1</v>
      </c>
      <c r="T68" s="13">
        <f t="shared" si="3"/>
        <v>1.4370000000000001</v>
      </c>
      <c r="U68" s="39" t="s">
        <v>98</v>
      </c>
      <c r="V68" s="20" t="s">
        <v>102</v>
      </c>
    </row>
    <row r="69" spans="1:22" ht="8.25" customHeight="1" x14ac:dyDescent="0.15">
      <c r="A69" s="4">
        <v>12</v>
      </c>
      <c r="B69" s="10">
        <v>44742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 t="s">
        <v>4</v>
      </c>
      <c r="P69" s="18" t="s">
        <v>97</v>
      </c>
      <c r="Q69" s="13">
        <f t="shared" ref="Q69:Q74" si="4">1437/1000</f>
        <v>1.4370000000000001</v>
      </c>
      <c r="R69" s="18" t="s">
        <v>12</v>
      </c>
      <c r="S69" s="34">
        <v>1</v>
      </c>
      <c r="T69" s="19">
        <f t="shared" si="3"/>
        <v>1.4370000000000001</v>
      </c>
      <c r="U69" s="39" t="s">
        <v>98</v>
      </c>
      <c r="V69" s="20" t="s">
        <v>103</v>
      </c>
    </row>
    <row r="70" spans="1:22" ht="8.25" customHeight="1" x14ac:dyDescent="0.15">
      <c r="A70" s="4">
        <v>13</v>
      </c>
      <c r="B70" s="10">
        <v>44742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 t="s">
        <v>4</v>
      </c>
      <c r="P70" s="18" t="s">
        <v>97</v>
      </c>
      <c r="Q70" s="13">
        <f t="shared" si="4"/>
        <v>1.4370000000000001</v>
      </c>
      <c r="R70" s="18" t="s">
        <v>12</v>
      </c>
      <c r="S70" s="34">
        <v>1</v>
      </c>
      <c r="T70" s="19">
        <f t="shared" ref="T70:T92" si="5">Q70*S70</f>
        <v>1.4370000000000001</v>
      </c>
      <c r="U70" s="39" t="s">
        <v>98</v>
      </c>
      <c r="V70" s="20" t="s">
        <v>104</v>
      </c>
    </row>
    <row r="71" spans="1:22" ht="9" customHeight="1" x14ac:dyDescent="0.15">
      <c r="A71" s="4">
        <v>14</v>
      </c>
      <c r="B71" s="10">
        <v>44742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7" t="s">
        <v>4</v>
      </c>
      <c r="P71" s="18" t="s">
        <v>97</v>
      </c>
      <c r="Q71" s="19">
        <f t="shared" si="4"/>
        <v>1.4370000000000001</v>
      </c>
      <c r="R71" s="18" t="s">
        <v>12</v>
      </c>
      <c r="S71" s="34">
        <v>1</v>
      </c>
      <c r="T71" s="19">
        <f t="shared" si="5"/>
        <v>1.4370000000000001</v>
      </c>
      <c r="U71" s="39" t="s">
        <v>98</v>
      </c>
      <c r="V71" s="20" t="s">
        <v>105</v>
      </c>
    </row>
    <row r="72" spans="1:22" ht="9" customHeight="1" x14ac:dyDescent="0.15">
      <c r="A72" s="4">
        <v>15</v>
      </c>
      <c r="B72" s="10">
        <v>44742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7" t="s">
        <v>4</v>
      </c>
      <c r="P72" s="18" t="s">
        <v>97</v>
      </c>
      <c r="Q72" s="19">
        <f t="shared" si="4"/>
        <v>1.4370000000000001</v>
      </c>
      <c r="R72" s="18" t="s">
        <v>12</v>
      </c>
      <c r="S72" s="34">
        <v>1</v>
      </c>
      <c r="T72" s="19">
        <f t="shared" si="5"/>
        <v>1.4370000000000001</v>
      </c>
      <c r="U72" s="39" t="s">
        <v>98</v>
      </c>
      <c r="V72" s="20" t="s">
        <v>107</v>
      </c>
    </row>
    <row r="73" spans="1:22" ht="9" customHeight="1" x14ac:dyDescent="0.15">
      <c r="A73" s="4">
        <v>16</v>
      </c>
      <c r="B73" s="10">
        <v>44742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7" t="s">
        <v>4</v>
      </c>
      <c r="P73" s="18" t="s">
        <v>97</v>
      </c>
      <c r="Q73" s="19">
        <f t="shared" si="4"/>
        <v>1.4370000000000001</v>
      </c>
      <c r="R73" s="18" t="s">
        <v>12</v>
      </c>
      <c r="S73" s="34">
        <v>1</v>
      </c>
      <c r="T73" s="19">
        <f t="shared" si="5"/>
        <v>1.4370000000000001</v>
      </c>
      <c r="U73" s="39" t="s">
        <v>98</v>
      </c>
      <c r="V73" s="20" t="s">
        <v>106</v>
      </c>
    </row>
    <row r="74" spans="1:22" ht="9" customHeight="1" x14ac:dyDescent="0.15">
      <c r="A74" s="4">
        <v>17</v>
      </c>
      <c r="B74" s="10">
        <v>44742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7" t="s">
        <v>4</v>
      </c>
      <c r="P74" s="18" t="s">
        <v>97</v>
      </c>
      <c r="Q74" s="19">
        <f t="shared" si="4"/>
        <v>1.4370000000000001</v>
      </c>
      <c r="R74" s="18" t="s">
        <v>12</v>
      </c>
      <c r="S74" s="34">
        <v>1</v>
      </c>
      <c r="T74" s="19">
        <f t="shared" si="5"/>
        <v>1.4370000000000001</v>
      </c>
      <c r="U74" s="39" t="s">
        <v>98</v>
      </c>
      <c r="V74" s="20" t="s">
        <v>108</v>
      </c>
    </row>
    <row r="75" spans="1:22" ht="9" customHeight="1" x14ac:dyDescent="0.15">
      <c r="A75" s="4">
        <v>18</v>
      </c>
      <c r="B75" s="10">
        <v>44742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7" t="s">
        <v>4</v>
      </c>
      <c r="P75" s="18" t="s">
        <v>97</v>
      </c>
      <c r="Q75" s="19">
        <f t="shared" ref="Q75:Q79" si="6">1437/1000</f>
        <v>1.4370000000000001</v>
      </c>
      <c r="R75" s="18" t="s">
        <v>12</v>
      </c>
      <c r="S75" s="34">
        <v>1</v>
      </c>
      <c r="T75" s="19">
        <f t="shared" si="5"/>
        <v>1.4370000000000001</v>
      </c>
      <c r="U75" s="39" t="s">
        <v>98</v>
      </c>
      <c r="V75" s="20" t="s">
        <v>109</v>
      </c>
    </row>
    <row r="76" spans="1:22" ht="9" customHeight="1" x14ac:dyDescent="0.15">
      <c r="A76" s="4">
        <v>19</v>
      </c>
      <c r="B76" s="10">
        <v>44742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7" t="s">
        <v>4</v>
      </c>
      <c r="P76" s="18" t="s">
        <v>97</v>
      </c>
      <c r="Q76" s="19">
        <f t="shared" si="6"/>
        <v>1.4370000000000001</v>
      </c>
      <c r="R76" s="18" t="s">
        <v>12</v>
      </c>
      <c r="S76" s="34">
        <v>1</v>
      </c>
      <c r="T76" s="19">
        <f t="shared" si="5"/>
        <v>1.4370000000000001</v>
      </c>
      <c r="U76" s="39" t="s">
        <v>98</v>
      </c>
      <c r="V76" s="20" t="s">
        <v>111</v>
      </c>
    </row>
    <row r="77" spans="1:22" ht="9" customHeight="1" x14ac:dyDescent="0.15">
      <c r="A77" s="4">
        <v>20</v>
      </c>
      <c r="B77" s="10">
        <v>44742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17" t="s">
        <v>4</v>
      </c>
      <c r="P77" s="18" t="s">
        <v>97</v>
      </c>
      <c r="Q77" s="19">
        <f t="shared" si="6"/>
        <v>1.4370000000000001</v>
      </c>
      <c r="R77" s="18" t="s">
        <v>12</v>
      </c>
      <c r="S77" s="34">
        <v>1</v>
      </c>
      <c r="T77" s="19">
        <f t="shared" si="5"/>
        <v>1.4370000000000001</v>
      </c>
      <c r="U77" s="39" t="s">
        <v>98</v>
      </c>
      <c r="V77" s="20" t="s">
        <v>110</v>
      </c>
    </row>
    <row r="78" spans="1:22" ht="9" customHeight="1" x14ac:dyDescent="0.15">
      <c r="A78" s="4">
        <v>21</v>
      </c>
      <c r="B78" s="10">
        <v>44742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17" t="s">
        <v>4</v>
      </c>
      <c r="P78" s="18" t="s">
        <v>97</v>
      </c>
      <c r="Q78" s="19">
        <f t="shared" si="6"/>
        <v>1.4370000000000001</v>
      </c>
      <c r="R78" s="18" t="s">
        <v>12</v>
      </c>
      <c r="S78" s="34">
        <v>1</v>
      </c>
      <c r="T78" s="19">
        <f t="shared" si="5"/>
        <v>1.4370000000000001</v>
      </c>
      <c r="U78" s="39" t="s">
        <v>98</v>
      </c>
      <c r="V78" s="20" t="s">
        <v>112</v>
      </c>
    </row>
    <row r="79" spans="1:22" ht="9" customHeight="1" x14ac:dyDescent="0.15">
      <c r="A79" s="4">
        <v>22</v>
      </c>
      <c r="B79" s="10">
        <v>44742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17" t="s">
        <v>4</v>
      </c>
      <c r="P79" s="18" t="s">
        <v>97</v>
      </c>
      <c r="Q79" s="19">
        <f t="shared" si="6"/>
        <v>1.4370000000000001</v>
      </c>
      <c r="R79" s="18" t="s">
        <v>12</v>
      </c>
      <c r="S79" s="34">
        <v>1</v>
      </c>
      <c r="T79" s="19">
        <f t="shared" si="5"/>
        <v>1.4370000000000001</v>
      </c>
      <c r="U79" s="39" t="s">
        <v>98</v>
      </c>
      <c r="V79" s="20" t="s">
        <v>113</v>
      </c>
    </row>
    <row r="80" spans="1:22" ht="9" customHeight="1" x14ac:dyDescent="0.15">
      <c r="A80" s="4">
        <v>23</v>
      </c>
      <c r="B80" s="10">
        <v>44742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17" t="s">
        <v>4</v>
      </c>
      <c r="P80" s="12" t="s">
        <v>54</v>
      </c>
      <c r="Q80" s="19">
        <f>1000/1000</f>
        <v>1</v>
      </c>
      <c r="R80" s="18" t="s">
        <v>12</v>
      </c>
      <c r="S80" s="34">
        <v>1</v>
      </c>
      <c r="T80" s="19">
        <f t="shared" si="5"/>
        <v>1</v>
      </c>
      <c r="U80" s="37" t="s">
        <v>61</v>
      </c>
      <c r="V80" s="20" t="s">
        <v>114</v>
      </c>
    </row>
    <row r="81" spans="1:22" ht="9" customHeight="1" x14ac:dyDescent="0.15">
      <c r="A81" s="4">
        <v>24</v>
      </c>
      <c r="B81" s="10">
        <v>44742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7" t="s">
        <v>4</v>
      </c>
      <c r="P81" s="12" t="s">
        <v>52</v>
      </c>
      <c r="Q81" s="19">
        <f>790/1000</f>
        <v>0.79</v>
      </c>
      <c r="R81" s="18" t="s">
        <v>12</v>
      </c>
      <c r="S81" s="34">
        <v>1</v>
      </c>
      <c r="T81" s="19">
        <f t="shared" si="5"/>
        <v>0.79</v>
      </c>
      <c r="U81" s="37" t="s">
        <v>60</v>
      </c>
      <c r="V81" s="20" t="s">
        <v>115</v>
      </c>
    </row>
    <row r="82" spans="1:22" ht="9" customHeight="1" x14ac:dyDescent="0.15">
      <c r="A82" s="4">
        <v>25</v>
      </c>
      <c r="B82" s="10">
        <v>44742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7" t="s">
        <v>4</v>
      </c>
      <c r="P82" s="12" t="s">
        <v>52</v>
      </c>
      <c r="Q82" s="19">
        <f>2916.67/1000</f>
        <v>2.9166699999999999</v>
      </c>
      <c r="R82" s="18" t="s">
        <v>12</v>
      </c>
      <c r="S82" s="34">
        <v>1</v>
      </c>
      <c r="T82" s="19">
        <f t="shared" si="5"/>
        <v>2.9166699999999999</v>
      </c>
      <c r="U82" s="37" t="s">
        <v>53</v>
      </c>
      <c r="V82" s="20" t="s">
        <v>116</v>
      </c>
    </row>
    <row r="83" spans="1:22" ht="9" customHeight="1" x14ac:dyDescent="0.15">
      <c r="A83" s="4">
        <v>26</v>
      </c>
      <c r="B83" s="10">
        <v>44742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7" t="s">
        <v>4</v>
      </c>
      <c r="P83" s="12" t="s">
        <v>52</v>
      </c>
      <c r="Q83" s="19">
        <f>189/1000</f>
        <v>0.189</v>
      </c>
      <c r="R83" s="18" t="s">
        <v>12</v>
      </c>
      <c r="S83" s="34">
        <v>1</v>
      </c>
      <c r="T83" s="19">
        <f t="shared" si="5"/>
        <v>0.189</v>
      </c>
      <c r="U83" s="40" t="s">
        <v>51</v>
      </c>
      <c r="V83" s="20" t="s">
        <v>117</v>
      </c>
    </row>
    <row r="84" spans="1:22" ht="9" customHeight="1" x14ac:dyDescent="0.15">
      <c r="A84" s="4">
        <v>27</v>
      </c>
      <c r="B84" s="10">
        <v>44742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17" t="s">
        <v>4</v>
      </c>
      <c r="P84" s="12" t="s">
        <v>52</v>
      </c>
      <c r="Q84" s="19">
        <f>2206.43/1000</f>
        <v>2.2064299999999997</v>
      </c>
      <c r="R84" s="18" t="s">
        <v>12</v>
      </c>
      <c r="S84" s="34">
        <v>1</v>
      </c>
      <c r="T84" s="19">
        <f t="shared" si="5"/>
        <v>2.2064299999999997</v>
      </c>
      <c r="U84" s="37" t="s">
        <v>118</v>
      </c>
      <c r="V84" s="20" t="s">
        <v>119</v>
      </c>
    </row>
    <row r="85" spans="1:22" ht="9" customHeight="1" x14ac:dyDescent="0.15">
      <c r="A85" s="4">
        <v>28</v>
      </c>
      <c r="B85" s="10">
        <v>44742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17" t="s">
        <v>4</v>
      </c>
      <c r="P85" s="12" t="s">
        <v>52</v>
      </c>
      <c r="Q85" s="19">
        <f>8311.42/1000</f>
        <v>8.31142</v>
      </c>
      <c r="R85" s="18" t="s">
        <v>12</v>
      </c>
      <c r="S85" s="34">
        <v>1</v>
      </c>
      <c r="T85" s="19">
        <f t="shared" si="5"/>
        <v>8.31142</v>
      </c>
      <c r="U85" s="37" t="s">
        <v>18</v>
      </c>
      <c r="V85" s="20" t="s">
        <v>120</v>
      </c>
    </row>
    <row r="86" spans="1:22" ht="9" customHeight="1" x14ac:dyDescent="0.15">
      <c r="A86" s="4">
        <v>29</v>
      </c>
      <c r="B86" s="10">
        <v>44742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17" t="s">
        <v>4</v>
      </c>
      <c r="P86" s="12" t="s">
        <v>52</v>
      </c>
      <c r="Q86" s="19">
        <f>92/1000</f>
        <v>9.1999999999999998E-2</v>
      </c>
      <c r="R86" s="18" t="s">
        <v>12</v>
      </c>
      <c r="S86" s="34">
        <v>1</v>
      </c>
      <c r="T86" s="19">
        <f t="shared" si="5"/>
        <v>9.1999999999999998E-2</v>
      </c>
      <c r="U86" s="37" t="s">
        <v>18</v>
      </c>
      <c r="V86" s="20" t="s">
        <v>121</v>
      </c>
    </row>
    <row r="87" spans="1:22" ht="9" customHeight="1" x14ac:dyDescent="0.15">
      <c r="A87" s="4">
        <v>30</v>
      </c>
      <c r="B87" s="10">
        <v>44742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7" t="s">
        <v>4</v>
      </c>
      <c r="P87" s="12" t="s">
        <v>52</v>
      </c>
      <c r="Q87" s="19">
        <f>306.32/1000</f>
        <v>0.30631999999999998</v>
      </c>
      <c r="R87" s="18" t="s">
        <v>12</v>
      </c>
      <c r="S87" s="34">
        <v>1</v>
      </c>
      <c r="T87" s="19">
        <f t="shared" si="5"/>
        <v>0.30631999999999998</v>
      </c>
      <c r="U87" s="37" t="s">
        <v>18</v>
      </c>
      <c r="V87" s="20" t="s">
        <v>122</v>
      </c>
    </row>
    <row r="88" spans="1:22" ht="9" customHeight="1" x14ac:dyDescent="0.15">
      <c r="A88" s="4">
        <v>31</v>
      </c>
      <c r="B88" s="10">
        <v>44742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7" t="s">
        <v>4</v>
      </c>
      <c r="P88" s="12" t="s">
        <v>54</v>
      </c>
      <c r="Q88" s="19">
        <f>1000/1000</f>
        <v>1</v>
      </c>
      <c r="R88" s="18" t="s">
        <v>12</v>
      </c>
      <c r="S88" s="34">
        <v>1</v>
      </c>
      <c r="T88" s="19">
        <f t="shared" si="5"/>
        <v>1</v>
      </c>
      <c r="U88" s="40" t="s">
        <v>123</v>
      </c>
      <c r="V88" s="20" t="s">
        <v>124</v>
      </c>
    </row>
    <row r="89" spans="1:22" ht="9" customHeight="1" x14ac:dyDescent="0.15">
      <c r="A89" s="4">
        <v>32</v>
      </c>
      <c r="B89" s="10">
        <v>44742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7" t="s">
        <v>4</v>
      </c>
      <c r="P89" s="18" t="s">
        <v>15</v>
      </c>
      <c r="Q89" s="19">
        <f>214.12/1000</f>
        <v>0.21412</v>
      </c>
      <c r="R89" s="18" t="s">
        <v>12</v>
      </c>
      <c r="S89" s="34">
        <v>1</v>
      </c>
      <c r="T89" s="19">
        <f t="shared" si="5"/>
        <v>0.21412</v>
      </c>
      <c r="U89" s="23" t="s">
        <v>64</v>
      </c>
      <c r="V89" s="24" t="s">
        <v>126</v>
      </c>
    </row>
    <row r="90" spans="1:22" ht="9" customHeight="1" x14ac:dyDescent="0.15">
      <c r="A90" s="4">
        <v>33</v>
      </c>
      <c r="B90" s="10">
        <v>44742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17" t="s">
        <v>4</v>
      </c>
      <c r="P90" s="18" t="s">
        <v>15</v>
      </c>
      <c r="Q90" s="19">
        <f>35.67/1000</f>
        <v>3.567E-2</v>
      </c>
      <c r="R90" s="18" t="s">
        <v>12</v>
      </c>
      <c r="S90" s="34">
        <v>1</v>
      </c>
      <c r="T90" s="19">
        <f t="shared" si="5"/>
        <v>3.567E-2</v>
      </c>
      <c r="U90" s="40" t="s">
        <v>127</v>
      </c>
      <c r="V90" s="20" t="s">
        <v>128</v>
      </c>
    </row>
    <row r="91" spans="1:22" ht="9" customHeight="1" x14ac:dyDescent="0.15">
      <c r="A91" s="4">
        <v>34</v>
      </c>
      <c r="B91" s="10">
        <v>44742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7" t="s">
        <v>4</v>
      </c>
      <c r="P91" s="18" t="s">
        <v>54</v>
      </c>
      <c r="Q91" s="19">
        <f>1000/1000</f>
        <v>1</v>
      </c>
      <c r="R91" s="18" t="s">
        <v>12</v>
      </c>
      <c r="S91" s="34">
        <v>1</v>
      </c>
      <c r="T91" s="19">
        <f t="shared" si="5"/>
        <v>1</v>
      </c>
      <c r="U91" s="23" t="s">
        <v>62</v>
      </c>
      <c r="V91" s="24" t="s">
        <v>129</v>
      </c>
    </row>
    <row r="92" spans="1:22" ht="9" customHeight="1" x14ac:dyDescent="0.15">
      <c r="A92" s="4">
        <v>35</v>
      </c>
      <c r="B92" s="10">
        <v>44742</v>
      </c>
      <c r="C92" s="9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2" t="s">
        <v>4</v>
      </c>
      <c r="P92" s="41" t="s">
        <v>54</v>
      </c>
      <c r="Q92" s="43">
        <f>1180/1000</f>
        <v>1.18</v>
      </c>
      <c r="R92" s="41" t="s">
        <v>12</v>
      </c>
      <c r="S92" s="42">
        <v>1</v>
      </c>
      <c r="T92" s="43">
        <f t="shared" si="5"/>
        <v>1.18</v>
      </c>
      <c r="U92" s="93" t="s">
        <v>65</v>
      </c>
      <c r="V92" s="94" t="s">
        <v>130</v>
      </c>
    </row>
    <row r="93" spans="1:22" ht="6.75" customHeight="1" x14ac:dyDescent="0.2">
      <c r="A93" s="44" t="s">
        <v>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/>
    </row>
    <row r="94" spans="1:22" ht="6.75" customHeight="1" x14ac:dyDescent="0.15">
      <c r="A94" s="4">
        <v>1</v>
      </c>
      <c r="B94" s="10">
        <v>44742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" t="s">
        <v>50</v>
      </c>
      <c r="P94" s="12" t="s">
        <v>63</v>
      </c>
      <c r="Q94" s="26">
        <f>5710.25/1000</f>
        <v>5.7102500000000003</v>
      </c>
      <c r="R94" s="23" t="s">
        <v>12</v>
      </c>
      <c r="S94" s="9">
        <v>1</v>
      </c>
      <c r="T94" s="26">
        <f t="shared" ref="T94" si="7">Q94*S94</f>
        <v>5.7102500000000003</v>
      </c>
      <c r="U94" s="23" t="s">
        <v>64</v>
      </c>
      <c r="V94" s="24" t="s">
        <v>125</v>
      </c>
    </row>
    <row r="95" spans="1:22" ht="6.75" customHeight="1" x14ac:dyDescent="0.15">
      <c r="A95" s="4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2"/>
      <c r="P95" s="12"/>
      <c r="Q95" s="13"/>
      <c r="R95" s="12"/>
      <c r="S95" s="6"/>
      <c r="T95" s="13"/>
      <c r="U95" s="12"/>
      <c r="V95" s="32"/>
    </row>
    <row r="96" spans="1:22" ht="6.75" customHeight="1" x14ac:dyDescent="0.15">
      <c r="A96" s="4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2"/>
      <c r="P96" s="12"/>
      <c r="Q96" s="13"/>
      <c r="R96" s="12"/>
      <c r="S96" s="6"/>
      <c r="T96" s="13"/>
      <c r="U96" s="12"/>
      <c r="V96" s="11"/>
    </row>
  </sheetData>
  <mergeCells count="36">
    <mergeCell ref="A26:V26"/>
    <mergeCell ref="A44:V44"/>
    <mergeCell ref="A49:V49"/>
    <mergeCell ref="A52:V52"/>
    <mergeCell ref="A15:V15"/>
    <mergeCell ref="A30:V30"/>
    <mergeCell ref="A35:V35"/>
    <mergeCell ref="A39:V39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93:V93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7:V57"/>
    <mergeCell ref="A12:V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stimu</cp:lastModifiedBy>
  <cp:lastPrinted>2021-02-09T07:25:55Z</cp:lastPrinted>
  <dcterms:created xsi:type="dcterms:W3CDTF">2021-02-04T07:54:12Z</dcterms:created>
  <dcterms:modified xsi:type="dcterms:W3CDTF">2022-07-11T07:43:31Z</dcterms:modified>
</cp:coreProperties>
</file>