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555" windowHeight="7740"/>
  </bookViews>
  <sheets>
    <sheet name="май" sheetId="5" r:id="rId1"/>
  </sheets>
  <calcPr calcId="145621"/>
</workbook>
</file>

<file path=xl/calcChain.xml><?xml version="1.0" encoding="utf-8"?>
<calcChain xmlns="http://schemas.openxmlformats.org/spreadsheetml/2006/main">
  <c r="T21" i="5" l="1"/>
  <c r="Q21" i="5" s="1"/>
  <c r="T20" i="5"/>
  <c r="Q20" i="5" s="1"/>
  <c r="T19" i="5"/>
  <c r="Q19" i="5" s="1"/>
  <c r="T18" i="5"/>
  <c r="Q18" i="5" s="1"/>
  <c r="T27" i="5"/>
  <c r="Q27" i="5" s="1"/>
  <c r="T26" i="5"/>
  <c r="Q26" i="5" s="1"/>
  <c r="T25" i="5"/>
  <c r="Q25" i="5" s="1"/>
  <c r="T24" i="5"/>
  <c r="Q24" i="5" s="1"/>
  <c r="T23" i="5"/>
  <c r="Q23" i="5" s="1"/>
  <c r="T30" i="5"/>
  <c r="Q30" i="5" s="1"/>
  <c r="T29" i="5"/>
  <c r="Q29" i="5" s="1"/>
  <c r="T28" i="5"/>
  <c r="Q28" i="5"/>
  <c r="T32" i="5"/>
  <c r="Q36" i="5"/>
  <c r="T36" i="5"/>
  <c r="T35" i="5"/>
  <c r="Q35" i="5" s="1"/>
  <c r="T34" i="5"/>
  <c r="Q34" i="5"/>
  <c r="T33" i="5"/>
  <c r="Q33" i="5" s="1"/>
  <c r="T47" i="5"/>
  <c r="Q47" i="5" s="1"/>
  <c r="T46" i="5"/>
  <c r="Q46" i="5" s="1"/>
  <c r="T45" i="5"/>
  <c r="Q45" i="5" s="1"/>
  <c r="T44" i="5"/>
  <c r="Q44" i="5" s="1"/>
  <c r="T43" i="5"/>
  <c r="Q43" i="5" s="1"/>
  <c r="T42" i="5"/>
  <c r="Q42" i="5" s="1"/>
  <c r="T41" i="5"/>
  <c r="Q41" i="5" s="1"/>
  <c r="T40" i="5"/>
  <c r="Q40" i="5" s="1"/>
  <c r="T39" i="5"/>
  <c r="Q39" i="5" s="1"/>
  <c r="T38" i="5"/>
  <c r="Q38" i="5" s="1"/>
  <c r="T37" i="5"/>
  <c r="Q37" i="5" s="1"/>
  <c r="T49" i="5"/>
  <c r="Q49" i="5" s="1"/>
  <c r="T48" i="5"/>
  <c r="Q48" i="5" s="1"/>
  <c r="T56" i="5"/>
  <c r="Q56" i="5" s="1"/>
  <c r="T59" i="5"/>
  <c r="Q59" i="5" s="1"/>
  <c r="T58" i="5"/>
  <c r="Q58" i="5" s="1"/>
  <c r="T57" i="5"/>
  <c r="Q57" i="5" s="1"/>
  <c r="T55" i="5"/>
  <c r="Q55" i="5" s="1"/>
  <c r="T54" i="5"/>
  <c r="Q54" i="5" s="1"/>
  <c r="T53" i="5"/>
  <c r="Q53" i="5" s="1"/>
  <c r="T52" i="5"/>
  <c r="Q52" i="5" s="1"/>
  <c r="T67" i="5"/>
  <c r="Q67" i="5" s="1"/>
  <c r="T66" i="5"/>
  <c r="Q66" i="5" s="1"/>
  <c r="T65" i="5"/>
  <c r="Q65" i="5" s="1"/>
  <c r="T64" i="5"/>
  <c r="Q64" i="5" s="1"/>
  <c r="T63" i="5"/>
  <c r="Q63" i="5" s="1"/>
  <c r="T62" i="5" l="1"/>
  <c r="Q62" i="5" s="1"/>
  <c r="T61" i="5"/>
  <c r="Q61" i="5" s="1"/>
  <c r="T60" i="5"/>
  <c r="Q60" i="5" s="1"/>
  <c r="T70" i="5"/>
  <c r="Q70" i="5" s="1"/>
  <c r="T79" i="5" l="1"/>
  <c r="T17" i="5"/>
  <c r="Q17" i="5"/>
  <c r="T78" i="5"/>
  <c r="Q78" i="5"/>
  <c r="T50" i="5"/>
  <c r="Q50" i="5"/>
  <c r="T51" i="5"/>
  <c r="Q51" i="5"/>
  <c r="T77" i="5"/>
  <c r="T76" i="5"/>
  <c r="T22" i="5"/>
  <c r="Q22" i="5" s="1"/>
  <c r="T75" i="5"/>
  <c r="Q75" i="5" s="1"/>
  <c r="T74" i="5"/>
  <c r="Q74" i="5"/>
  <c r="T73" i="5"/>
  <c r="T72" i="5"/>
  <c r="T71" i="5"/>
  <c r="Q71" i="5" s="1"/>
  <c r="T69" i="5"/>
  <c r="Q69" i="5" s="1"/>
  <c r="T16" i="5"/>
  <c r="Q16" i="5" s="1"/>
  <c r="T68" i="5"/>
  <c r="Q68" i="5" s="1"/>
  <c r="T31" i="5"/>
  <c r="Q31" i="5" s="1"/>
</calcChain>
</file>

<file path=xl/sharedStrings.xml><?xml version="1.0" encoding="utf-8"?>
<sst xmlns="http://schemas.openxmlformats.org/spreadsheetml/2006/main" count="367" uniqueCount="142">
  <si>
    <t>Приложение №10</t>
  </si>
  <si>
    <t>к приказу ФАС России</t>
  </si>
  <si>
    <t>от 18.01.2019 №38/19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</si>
  <si>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
</t>
    </r>
    <r>
      <rPr>
        <b/>
        <sz val="14"/>
        <rFont val="Times New Roman"/>
        <family val="1"/>
        <charset val="204"/>
      </rPr>
      <t>ООО "Стимул"</t>
    </r>
  </si>
  <si>
    <t>№</t>
  </si>
  <si>
    <t>Дата закупки  (Поступление товаров и услуг:Дата документа)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</si>
  <si>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</si>
  <si>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</si>
  <si>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</si>
  <si>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</si>
  <si>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</si>
  <si>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</si>
  <si>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</si>
  <si>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</si>
  <si>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</si>
  <si>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</si>
  <si>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</si>
  <si>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</si>
  <si>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</si>
  <si>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</si>
  <si>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</si>
  <si>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</si>
  <si>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</si>
  <si>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</si>
  <si>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</si>
  <si>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</si>
  <si>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</si>
  <si>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</si>
  <si>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</si>
  <si>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</si>
  <si>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</si>
  <si>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</si>
  <si>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</si>
  <si>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</si>
  <si>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Да </t>
  </si>
  <si>
    <t>мес.</t>
  </si>
  <si>
    <t>ПАО "ВымпелКом"</t>
  </si>
  <si>
    <t>­</t>
  </si>
  <si>
    <t>ООО "Бегет"</t>
  </si>
  <si>
    <t>ПАО "Мегафон"</t>
  </si>
  <si>
    <t>ПАО "Ростелеком"</t>
  </si>
  <si>
    <t>услуга</t>
  </si>
  <si>
    <t>ООО "Кассы и весы"</t>
  </si>
  <si>
    <t>шт.</t>
  </si>
  <si>
    <t>ООО "УКСЗДК 179/2"</t>
  </si>
  <si>
    <t>ООО "Сибирский Дом"</t>
  </si>
  <si>
    <t>Аренда (СанТехПрибор)</t>
  </si>
  <si>
    <t>ООО "СанТехПрибор"</t>
  </si>
  <si>
    <t>Оказание сервисных услуг</t>
  </si>
  <si>
    <t xml:space="preserve">Услуги связи, интернет </t>
  </si>
  <si>
    <t>чел</t>
  </si>
  <si>
    <t>ООО "Газпромнефть-Корпоративные продажи"</t>
  </si>
  <si>
    <t>ООО "Сибирская Газовая  Компания"</t>
  </si>
  <si>
    <t>Аренда (УКСЗДК)</t>
  </si>
  <si>
    <t>Аренда (Связьпроектсервис)</t>
  </si>
  <si>
    <t>шт</t>
  </si>
  <si>
    <t>ООО "ПСК "Связьпроектсервис"</t>
  </si>
  <si>
    <t>Тех.обсл.(касса)</t>
  </si>
  <si>
    <t>Бензин Регуляр-92</t>
  </si>
  <si>
    <t>Хостинг по аккаунту stimulnsk</t>
  </si>
  <si>
    <t>ООО "АЦ "Сварка"</t>
  </si>
  <si>
    <t>Аренда (Сибирский Дом)</t>
  </si>
  <si>
    <t>ООО ВЦ "Альфа-Софт"</t>
  </si>
  <si>
    <t>Май 2020 г.</t>
  </si>
  <si>
    <t>Клапан предохранительный сбросной КПС-20С-1</t>
  </si>
  <si>
    <t>Сч-фактура №700 от 14.05.2020г.</t>
  </si>
  <si>
    <t>Акт № 14 от 31.05.2020г.</t>
  </si>
  <si>
    <t>Акт №318 от 31.05.2020г.</t>
  </si>
  <si>
    <t>Сч-фактура № 156 от 31.05.2020г</t>
  </si>
  <si>
    <t>Акт № К-020719/07-05 от 31.05.2020г.</t>
  </si>
  <si>
    <t>Сч-фактура №640.00043544-70/01609 от 31.05.2020г.</t>
  </si>
  <si>
    <t>Сч-фактура №640.00116751-1/01609 от 31.05.2020г.</t>
  </si>
  <si>
    <t>мин</t>
  </si>
  <si>
    <t>Сч-фактура №640.00029811-2/01609 от 31.05.2020г.</t>
  </si>
  <si>
    <t>Сч-фактура №100674207285 от 31.05.2020г.</t>
  </si>
  <si>
    <t>Сч-фактура №100663791278 от 10.05.2020г.</t>
  </si>
  <si>
    <t>Сч-фактура №20487684590/700 от 31.05.2020г.</t>
  </si>
  <si>
    <t>Сч-фактура № CSC0000000373647 от 31.05.2020г.</t>
  </si>
  <si>
    <t>Аттестация сварочного оборудования</t>
  </si>
  <si>
    <t>Акт № 000235 от 27 мая 2020г</t>
  </si>
  <si>
    <t>Спец.подготовка с аттестацией сварщика периодическая</t>
  </si>
  <si>
    <t>Акт № 000217 от 22 мая 2020г</t>
  </si>
  <si>
    <t>Оказание мед.услуг</t>
  </si>
  <si>
    <t>ГБУЗ НСО "Городская поликлиника № 29"</t>
  </si>
  <si>
    <t>Акт № 277 от 14 мая 2020г.</t>
  </si>
  <si>
    <t>Сч-фактура № CSC0000000407215 от 31.05.2020г.</t>
  </si>
  <si>
    <t>Програмно-техническое обслуживание 1С-Предприятия 8</t>
  </si>
  <si>
    <t>Акт № ЦБ-319 от 06.05.2020г.</t>
  </si>
  <si>
    <t>Сч-фактура № 880473 от 31.05.2020г.</t>
  </si>
  <si>
    <t>Сч-фактура № 28 от 31.05.2020г</t>
  </si>
  <si>
    <t>Счетчик газа бытовой СГБ "Смарт" Правый-61 (вертикальный, G1 1/4)</t>
  </si>
  <si>
    <t>Сч-фактура №884 от 29.05.2020г.</t>
  </si>
  <si>
    <t>Адаптер Ду 25 сварка, шестигр. Гайка (меш.) G4 1/4</t>
  </si>
  <si>
    <t>комп</t>
  </si>
  <si>
    <t>Система автономного контроля загазованности dn25 НД (СН 4)</t>
  </si>
  <si>
    <t>КТЗ-001-25-00 в/н СГК</t>
  </si>
  <si>
    <t xml:space="preserve">1,50м 3/4 Г-Ш шланг сильф CS "OVERCON" (304) </t>
  </si>
  <si>
    <t>Кран газ.11Б27n DN25 PN16 рычаг м-м БАЗ</t>
  </si>
  <si>
    <t>Кран газ.11Б27n DN20 PN16 рычаг м-м БАЗ</t>
  </si>
  <si>
    <t>Фильтр ГП-Ду25</t>
  </si>
  <si>
    <t>Сч-фактура № УЕ-877 от 28.05.2020г.</t>
  </si>
  <si>
    <t>Скорлупа теплоизоляционная ППУ 0,32*30 "Армафол-Экстра"</t>
  </si>
  <si>
    <t>ООО ТД "СИБКОМПЛЕКТ</t>
  </si>
  <si>
    <t>Скорлупа теплоизоляционная ППУ 114*40 без покрытия</t>
  </si>
  <si>
    <t>Труба ПЭ100 SDR 17 0032*2,0 питьевая (10 атм)</t>
  </si>
  <si>
    <t>м</t>
  </si>
  <si>
    <t xml:space="preserve">Соединение неразъемное ПЭ/ст 0032*32мм ПЭ100SDR11 ГАЗ </t>
  </si>
  <si>
    <t>Муфта 032мм ПЭ100 SDR11 Xinda, эл/св.</t>
  </si>
  <si>
    <t>Седелка 0160*0032 мм ПЭ 100 SDR 11 эл/св.</t>
  </si>
  <si>
    <t>Муфта 110 мм ПЭ100 SDR11 , эл/св.</t>
  </si>
  <si>
    <t>Седелка 0063*0032 мм ПЭ 100 SDR 11 эл/св.</t>
  </si>
  <si>
    <t>Сч-фактура №787 от 22.05.2020г.</t>
  </si>
  <si>
    <t xml:space="preserve">1,50м 1/2 Г-Ш шланг сильф CS "OVERCON" (304) </t>
  </si>
  <si>
    <t>Бочата ДУ15</t>
  </si>
  <si>
    <t>Сч-фактура № УТ-761 от 19.05.2020г.</t>
  </si>
  <si>
    <t>Седелка 0110*0032 мм ПЭ 100 SDR 11 эл/св.</t>
  </si>
  <si>
    <t>Переход редукционный  0063х0032 мм ПЭ100SDR11</t>
  </si>
  <si>
    <t>Седелка 0090*0032 мм ПЭ 100 SDR 11 эл/св.</t>
  </si>
  <si>
    <t>Муфта 090мм ПЭ100 SDR11 Xinda, эл/св.</t>
  </si>
  <si>
    <t>Труба Корсис 0110 мм SN8</t>
  </si>
  <si>
    <t xml:space="preserve">Муфта Корсис 0110 мм </t>
  </si>
  <si>
    <t>Уплотнительное кольцо Корсис А 0110 мм</t>
  </si>
  <si>
    <t>Сч-фактура №719 от 15.05.2020г.</t>
  </si>
  <si>
    <t>Автоматика САБК-9</t>
  </si>
  <si>
    <t>Шуруп-шпилька 8*200мм 0120-80-200</t>
  </si>
  <si>
    <t>Переход с ДУ25 на ДУ15</t>
  </si>
  <si>
    <t>Переход с ДУ25х3 на ДУ20х3</t>
  </si>
  <si>
    <t>ООО "МеталлАгроСнаб"</t>
  </si>
  <si>
    <t>Сч-фактура №1461 от 13.05.2020г.</t>
  </si>
  <si>
    <t>Арматура, 12 А 500 С L=12м</t>
  </si>
  <si>
    <t>т</t>
  </si>
  <si>
    <t>Арматура 8 В500С (6м)</t>
  </si>
  <si>
    <t>Порезка металлопроката</t>
  </si>
  <si>
    <t>Сч-фактура № УТ-657 от 12.05.2020г.</t>
  </si>
  <si>
    <t>Прокладка пожарного гидранта</t>
  </si>
  <si>
    <t>Крепежный комплект пожарного гидранта</t>
  </si>
  <si>
    <t>Переход ПЭ-ВП/латунь UAN д32х1" литой (без муфты)</t>
  </si>
  <si>
    <t>Сч-фактура №644 от 08.05.2020г.</t>
  </si>
  <si>
    <t>30002724С Датчик протока ОВ Deluxe, Deluxe Coaxial,  Deluxe Plus, ... Atmo NAVIEN</t>
  </si>
  <si>
    <t>Перчатки х/б с ПВХ "Хозяин" 10 кл. ПРЕМИУМ белые</t>
  </si>
  <si>
    <t>КЗГЭМ 25</t>
  </si>
  <si>
    <t>Кран шаровый DN-15 стандарт 231 бабочка ВхН ГАЛЛОП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</si>
</sst>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1" applyAlignment="1">
      <alignment horizontal="left"/>
    </xf>
    <xf numFmtId="0" fontId="1" fillId="0" borderId="0" xfId="1" applyFill="1" applyAlignment="1">
      <alignment horizontal="left"/>
    </xf>
    <xf numFmtId="0" fontId="1" fillId="0" borderId="0" xfId="1"/>
    <xf numFmtId="0" fontId="1" fillId="0" borderId="0" xfId="1" applyFill="1"/>
    <xf numFmtId="0" fontId="5" fillId="0" borderId="0" xfId="2" applyFont="1"/>
    <xf numFmtId="0" fontId="6" fillId="2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0" fillId="0" borderId="0" xfId="0" applyFill="1"/>
    <xf numFmtId="0" fontId="6" fillId="2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6" fillId="0" borderId="7" xfId="1" applyFont="1" applyFill="1" applyBorder="1" applyAlignment="1">
      <alignment horizontal="left" vertical="center" wrapText="1"/>
    </xf>
    <xf numFmtId="14" fontId="11" fillId="0" borderId="7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left" vertical="center" wrapText="1"/>
    </xf>
    <xf numFmtId="14" fontId="11" fillId="0" borderId="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 wrapText="1"/>
    </xf>
    <xf numFmtId="1" fontId="6" fillId="2" borderId="7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left" vertical="center" wrapText="1"/>
    </xf>
    <xf numFmtId="164" fontId="6" fillId="2" borderId="10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topLeftCell="J7" zoomScale="85" zoomScaleNormal="85" workbookViewId="0">
      <selection activeCell="AA26" sqref="AA26"/>
    </sheetView>
  </sheetViews>
  <sheetFormatPr defaultRowHeight="15" x14ac:dyDescent="0.25"/>
  <cols>
    <col min="1" max="1" width="5" customWidth="1"/>
    <col min="2" max="2" width="10.42578125" customWidth="1"/>
    <col min="3" max="3" width="8.28515625" customWidth="1"/>
    <col min="4" max="4" width="9.140625" customWidth="1"/>
    <col min="5" max="6" width="8.28515625" customWidth="1"/>
    <col min="7" max="7" width="9.140625" customWidth="1"/>
    <col min="8" max="8" width="8" customWidth="1"/>
    <col min="9" max="12" width="9.140625" customWidth="1"/>
    <col min="13" max="13" width="8.42578125" customWidth="1"/>
    <col min="14" max="14" width="9.140625" customWidth="1"/>
    <col min="15" max="15" width="4.5703125" customWidth="1"/>
    <col min="16" max="16" width="24" customWidth="1"/>
    <col min="17" max="17" width="9.85546875" customWidth="1"/>
    <col min="18" max="18" width="9.5703125" customWidth="1"/>
    <col min="19" max="19" width="9.140625" customWidth="1"/>
    <col min="20" max="20" width="9.140625" style="8" customWidth="1"/>
    <col min="21" max="22" width="27.28515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0" t="s">
        <v>0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1"/>
      <c r="V2" s="10" t="s">
        <v>1</v>
      </c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10" t="s">
        <v>2</v>
      </c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3"/>
      <c r="V4" s="3"/>
    </row>
    <row r="5" spans="1:2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3"/>
      <c r="V5" s="3"/>
    </row>
    <row r="6" spans="1:22" x14ac:dyDescent="0.25">
      <c r="A6" s="55" t="s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1:22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18.75" x14ac:dyDescent="0.25">
      <c r="A8" s="55" t="s">
        <v>63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1:22" hidden="1" x14ac:dyDescent="0.25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>
        <v>1.3</v>
      </c>
      <c r="U9" s="3"/>
      <c r="V9" s="3"/>
    </row>
    <row r="10" spans="1:22" x14ac:dyDescent="0.25">
      <c r="A10" s="58" t="s">
        <v>4</v>
      </c>
      <c r="B10" s="52" t="s">
        <v>5</v>
      </c>
      <c r="C10" s="51" t="s">
        <v>6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8" t="s">
        <v>7</v>
      </c>
      <c r="Q10" s="58" t="s">
        <v>8</v>
      </c>
      <c r="R10" s="58" t="s">
        <v>9</v>
      </c>
      <c r="S10" s="58" t="s">
        <v>10</v>
      </c>
      <c r="T10" s="61" t="s">
        <v>11</v>
      </c>
      <c r="U10" s="58" t="s">
        <v>12</v>
      </c>
      <c r="V10" s="58" t="s">
        <v>13</v>
      </c>
    </row>
    <row r="11" spans="1:22" x14ac:dyDescent="0.25">
      <c r="A11" s="59"/>
      <c r="B11" s="53"/>
      <c r="C11" s="51" t="s">
        <v>14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 t="s">
        <v>15</v>
      </c>
      <c r="O11" s="52"/>
      <c r="P11" s="59"/>
      <c r="Q11" s="59"/>
      <c r="R11" s="59"/>
      <c r="S11" s="59"/>
      <c r="T11" s="62"/>
      <c r="U11" s="59"/>
      <c r="V11" s="59"/>
    </row>
    <row r="12" spans="1:22" x14ac:dyDescent="0.25">
      <c r="A12" s="59"/>
      <c r="B12" s="53"/>
      <c r="C12" s="51" t="s">
        <v>16</v>
      </c>
      <c r="D12" s="51"/>
      <c r="E12" s="51"/>
      <c r="F12" s="51"/>
      <c r="G12" s="51"/>
      <c r="H12" s="51"/>
      <c r="I12" s="51"/>
      <c r="J12" s="51"/>
      <c r="K12" s="51"/>
      <c r="L12" s="51"/>
      <c r="M12" s="52" t="s">
        <v>17</v>
      </c>
      <c r="N12" s="56"/>
      <c r="O12" s="57"/>
      <c r="P12" s="59"/>
      <c r="Q12" s="59"/>
      <c r="R12" s="59"/>
      <c r="S12" s="59"/>
      <c r="T12" s="62"/>
      <c r="U12" s="59"/>
      <c r="V12" s="59"/>
    </row>
    <row r="13" spans="1:22" x14ac:dyDescent="0.25">
      <c r="A13" s="59"/>
      <c r="B13" s="53"/>
      <c r="C13" s="51" t="s">
        <v>18</v>
      </c>
      <c r="D13" s="51"/>
      <c r="E13" s="51"/>
      <c r="F13" s="51" t="s">
        <v>19</v>
      </c>
      <c r="G13" s="51"/>
      <c r="H13" s="51"/>
      <c r="I13" s="51" t="s">
        <v>20</v>
      </c>
      <c r="J13" s="51"/>
      <c r="K13" s="51" t="s">
        <v>21</v>
      </c>
      <c r="L13" s="51"/>
      <c r="M13" s="53"/>
      <c r="N13" s="52" t="s">
        <v>22</v>
      </c>
      <c r="O13" s="52" t="s">
        <v>23</v>
      </c>
      <c r="P13" s="59"/>
      <c r="Q13" s="59"/>
      <c r="R13" s="59"/>
      <c r="S13" s="59"/>
      <c r="T13" s="62"/>
      <c r="U13" s="59"/>
      <c r="V13" s="59"/>
    </row>
    <row r="14" spans="1:22" ht="60" x14ac:dyDescent="0.25">
      <c r="A14" s="60"/>
      <c r="B14" s="54"/>
      <c r="C14" s="6" t="s">
        <v>24</v>
      </c>
      <c r="D14" s="6" t="s">
        <v>25</v>
      </c>
      <c r="E14" s="6" t="s">
        <v>26</v>
      </c>
      <c r="F14" s="6" t="s">
        <v>27</v>
      </c>
      <c r="G14" s="6" t="s">
        <v>28</v>
      </c>
      <c r="H14" s="6" t="s">
        <v>29</v>
      </c>
      <c r="I14" s="6" t="s">
        <v>30</v>
      </c>
      <c r="J14" s="6" t="s">
        <v>31</v>
      </c>
      <c r="K14" s="6" t="s">
        <v>32</v>
      </c>
      <c r="L14" s="6" t="s">
        <v>33</v>
      </c>
      <c r="M14" s="54"/>
      <c r="N14" s="54"/>
      <c r="O14" s="54"/>
      <c r="P14" s="60"/>
      <c r="Q14" s="60"/>
      <c r="R14" s="60"/>
      <c r="S14" s="60"/>
      <c r="T14" s="63"/>
      <c r="U14" s="60"/>
      <c r="V14" s="60"/>
    </row>
    <row r="15" spans="1:22" x14ac:dyDescent="0.2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2">
        <v>20</v>
      </c>
      <c r="U15" s="11">
        <v>21</v>
      </c>
      <c r="V15" s="11">
        <v>22</v>
      </c>
    </row>
    <row r="16" spans="1:22" x14ac:dyDescent="0.25">
      <c r="A16" s="11">
        <v>1</v>
      </c>
      <c r="B16" s="24">
        <v>43952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 t="s">
        <v>34</v>
      </c>
      <c r="O16" s="17"/>
      <c r="P16" s="13" t="s">
        <v>53</v>
      </c>
      <c r="Q16" s="14">
        <f>T16</f>
        <v>1</v>
      </c>
      <c r="R16" s="6" t="s">
        <v>43</v>
      </c>
      <c r="S16" s="11">
        <v>1</v>
      </c>
      <c r="T16" s="32">
        <f>1000/1000</f>
        <v>1</v>
      </c>
      <c r="U16" s="7" t="s">
        <v>44</v>
      </c>
      <c r="V16" s="15" t="s">
        <v>67</v>
      </c>
    </row>
    <row r="17" spans="1:22" ht="36" x14ac:dyDescent="0.25">
      <c r="A17" s="11">
        <v>2</v>
      </c>
      <c r="B17" s="21">
        <v>43957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39" t="s">
        <v>34</v>
      </c>
      <c r="O17" s="19"/>
      <c r="P17" s="20" t="s">
        <v>86</v>
      </c>
      <c r="Q17" s="14">
        <f>1000/1000</f>
        <v>1</v>
      </c>
      <c r="R17" s="14" t="s">
        <v>55</v>
      </c>
      <c r="S17" s="14">
        <v>1</v>
      </c>
      <c r="T17" s="41">
        <f>1000/1000</f>
        <v>1</v>
      </c>
      <c r="U17" s="7" t="s">
        <v>62</v>
      </c>
      <c r="V17" s="20" t="s">
        <v>87</v>
      </c>
    </row>
    <row r="18" spans="1:22" ht="36" x14ac:dyDescent="0.25">
      <c r="A18" s="11">
        <v>3</v>
      </c>
      <c r="B18" s="21">
        <v>43959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39" t="s">
        <v>34</v>
      </c>
      <c r="O18" s="19"/>
      <c r="P18" s="13" t="s">
        <v>138</v>
      </c>
      <c r="Q18" s="14">
        <f>T18</f>
        <v>0.59926999999999997</v>
      </c>
      <c r="R18" s="39" t="s">
        <v>43</v>
      </c>
      <c r="S18" s="11">
        <v>1</v>
      </c>
      <c r="T18" s="32">
        <f>599.27/1000</f>
        <v>0.59926999999999997</v>
      </c>
      <c r="U18" s="7" t="s">
        <v>52</v>
      </c>
      <c r="V18" s="15" t="s">
        <v>137</v>
      </c>
    </row>
    <row r="19" spans="1:22" ht="24" x14ac:dyDescent="0.25">
      <c r="A19" s="11">
        <v>4</v>
      </c>
      <c r="B19" s="21">
        <v>43959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39" t="s">
        <v>34</v>
      </c>
      <c r="O19" s="19"/>
      <c r="P19" s="13" t="s">
        <v>139</v>
      </c>
      <c r="Q19" s="14">
        <f>T19</f>
        <v>0.26667000000000002</v>
      </c>
      <c r="R19" s="39" t="s">
        <v>43</v>
      </c>
      <c r="S19" s="11">
        <v>20</v>
      </c>
      <c r="T19" s="32">
        <f>266.67/1000</f>
        <v>0.26667000000000002</v>
      </c>
      <c r="U19" s="7" t="s">
        <v>52</v>
      </c>
      <c r="V19" s="15" t="s">
        <v>137</v>
      </c>
    </row>
    <row r="20" spans="1:22" ht="24" x14ac:dyDescent="0.25">
      <c r="A20" s="11">
        <v>5</v>
      </c>
      <c r="B20" s="21">
        <v>43959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9" t="s">
        <v>34</v>
      </c>
      <c r="O20" s="19"/>
      <c r="P20" s="13" t="s">
        <v>140</v>
      </c>
      <c r="Q20" s="14">
        <f>T20</f>
        <v>3.9895300000000002</v>
      </c>
      <c r="R20" s="39" t="s">
        <v>43</v>
      </c>
      <c r="S20" s="11">
        <v>2</v>
      </c>
      <c r="T20" s="32">
        <f>3989.53/1000</f>
        <v>3.9895300000000002</v>
      </c>
      <c r="U20" s="7" t="s">
        <v>52</v>
      </c>
      <c r="V20" s="15" t="s">
        <v>137</v>
      </c>
    </row>
    <row r="21" spans="1:22" ht="36" x14ac:dyDescent="0.25">
      <c r="A21" s="11">
        <v>6</v>
      </c>
      <c r="B21" s="21">
        <v>43959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39" t="s">
        <v>34</v>
      </c>
      <c r="O21" s="19"/>
      <c r="P21" s="13" t="s">
        <v>141</v>
      </c>
      <c r="Q21" s="14">
        <f>T21</f>
        <v>0.12978000000000001</v>
      </c>
      <c r="R21" s="39" t="s">
        <v>43</v>
      </c>
      <c r="S21" s="11">
        <v>1</v>
      </c>
      <c r="T21" s="32">
        <f>129.78/1000</f>
        <v>0.12978000000000001</v>
      </c>
      <c r="U21" s="7" t="s">
        <v>52</v>
      </c>
      <c r="V21" s="15" t="s">
        <v>137</v>
      </c>
    </row>
    <row r="22" spans="1:22" ht="24" x14ac:dyDescent="0.25">
      <c r="A22" s="11">
        <v>7</v>
      </c>
      <c r="B22" s="21">
        <v>43961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39" t="s">
        <v>34</v>
      </c>
      <c r="O22" s="19"/>
      <c r="P22" s="13" t="s">
        <v>49</v>
      </c>
      <c r="Q22" s="14">
        <f>T22</f>
        <v>1.42428</v>
      </c>
      <c r="R22" s="22" t="s">
        <v>35</v>
      </c>
      <c r="S22" s="11">
        <v>1</v>
      </c>
      <c r="T22" s="32">
        <f>1424.28/1000</f>
        <v>1.42428</v>
      </c>
      <c r="U22" s="7" t="s">
        <v>36</v>
      </c>
      <c r="V22" s="15" t="s">
        <v>75</v>
      </c>
    </row>
    <row r="23" spans="1:22" ht="24" x14ac:dyDescent="0.25">
      <c r="A23" s="11">
        <v>8</v>
      </c>
      <c r="B23" s="21">
        <v>43963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39" t="s">
        <v>34</v>
      </c>
      <c r="O23" s="19"/>
      <c r="P23" s="13" t="s">
        <v>134</v>
      </c>
      <c r="Q23" s="14">
        <f t="shared" ref="Q23:Q31" si="0">T23/S23</f>
        <v>0.41666500000000001</v>
      </c>
      <c r="R23" s="9" t="s">
        <v>43</v>
      </c>
      <c r="S23" s="11">
        <v>2</v>
      </c>
      <c r="T23" s="32">
        <f>833.33/1000</f>
        <v>0.83333000000000002</v>
      </c>
      <c r="U23" s="7" t="s">
        <v>102</v>
      </c>
      <c r="V23" s="15" t="s">
        <v>133</v>
      </c>
    </row>
    <row r="24" spans="1:22" ht="24" x14ac:dyDescent="0.25">
      <c r="A24" s="11">
        <v>9</v>
      </c>
      <c r="B24" s="21">
        <v>43963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39" t="s">
        <v>34</v>
      </c>
      <c r="O24" s="19"/>
      <c r="P24" s="13" t="s">
        <v>135</v>
      </c>
      <c r="Q24" s="14">
        <f t="shared" si="0"/>
        <v>0.41666500000000001</v>
      </c>
      <c r="R24" s="9" t="s">
        <v>43</v>
      </c>
      <c r="S24" s="11">
        <v>2</v>
      </c>
      <c r="T24" s="32">
        <f>833.33/1000</f>
        <v>0.83333000000000002</v>
      </c>
      <c r="U24" s="7" t="s">
        <v>102</v>
      </c>
      <c r="V24" s="15" t="s">
        <v>133</v>
      </c>
    </row>
    <row r="25" spans="1:22" ht="24" x14ac:dyDescent="0.25">
      <c r="A25" s="11">
        <v>10</v>
      </c>
      <c r="B25" s="21">
        <v>43963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39" t="s">
        <v>34</v>
      </c>
      <c r="O25" s="19"/>
      <c r="P25" s="13" t="s">
        <v>115</v>
      </c>
      <c r="Q25" s="14">
        <f t="shared" si="0"/>
        <v>2.39629</v>
      </c>
      <c r="R25" s="9" t="s">
        <v>43</v>
      </c>
      <c r="S25" s="11">
        <v>1</v>
      </c>
      <c r="T25" s="32">
        <f>2396.29/1000</f>
        <v>2.39629</v>
      </c>
      <c r="U25" s="7" t="s">
        <v>102</v>
      </c>
      <c r="V25" s="15" t="s">
        <v>133</v>
      </c>
    </row>
    <row r="26" spans="1:22" ht="24" x14ac:dyDescent="0.25">
      <c r="A26" s="11">
        <v>11</v>
      </c>
      <c r="B26" s="21">
        <v>43963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39" t="s">
        <v>34</v>
      </c>
      <c r="O26" s="19"/>
      <c r="P26" s="13" t="s">
        <v>136</v>
      </c>
      <c r="Q26" s="14">
        <f t="shared" si="0"/>
        <v>0.83333000000000002</v>
      </c>
      <c r="R26" s="39" t="s">
        <v>43</v>
      </c>
      <c r="S26" s="11">
        <v>1</v>
      </c>
      <c r="T26" s="32">
        <f>833.33/1000</f>
        <v>0.83333000000000002</v>
      </c>
      <c r="U26" s="7" t="s">
        <v>102</v>
      </c>
      <c r="V26" s="15" t="s">
        <v>133</v>
      </c>
    </row>
    <row r="27" spans="1:22" ht="24" x14ac:dyDescent="0.25">
      <c r="A27" s="11">
        <v>12</v>
      </c>
      <c r="B27" s="21">
        <v>43963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39" t="s">
        <v>34</v>
      </c>
      <c r="O27" s="19"/>
      <c r="P27" s="13" t="s">
        <v>107</v>
      </c>
      <c r="Q27" s="14">
        <f t="shared" si="0"/>
        <v>0.125</v>
      </c>
      <c r="R27" s="39" t="s">
        <v>43</v>
      </c>
      <c r="S27" s="11">
        <v>1</v>
      </c>
      <c r="T27" s="32">
        <f>125/1000</f>
        <v>0.125</v>
      </c>
      <c r="U27" s="7" t="s">
        <v>102</v>
      </c>
      <c r="V27" s="15" t="s">
        <v>133</v>
      </c>
    </row>
    <row r="28" spans="1:22" x14ac:dyDescent="0.25">
      <c r="A28" s="11">
        <v>13</v>
      </c>
      <c r="B28" s="21">
        <v>43964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39" t="s">
        <v>34</v>
      </c>
      <c r="O28" s="19"/>
      <c r="P28" s="20" t="s">
        <v>129</v>
      </c>
      <c r="Q28" s="14">
        <f t="shared" si="0"/>
        <v>34.083333333333336</v>
      </c>
      <c r="R28" s="14" t="s">
        <v>130</v>
      </c>
      <c r="S28" s="14">
        <v>0.6</v>
      </c>
      <c r="T28" s="41">
        <f>20450/1000</f>
        <v>20.45</v>
      </c>
      <c r="U28" s="7" t="s">
        <v>127</v>
      </c>
      <c r="V28" s="15" t="s">
        <v>128</v>
      </c>
    </row>
    <row r="29" spans="1:22" x14ac:dyDescent="0.25">
      <c r="A29" s="11">
        <v>14</v>
      </c>
      <c r="B29" s="21">
        <v>43964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39" t="s">
        <v>34</v>
      </c>
      <c r="O29" s="19"/>
      <c r="P29" s="20" t="s">
        <v>131</v>
      </c>
      <c r="Q29" s="14">
        <f t="shared" si="0"/>
        <v>36.833333333333336</v>
      </c>
      <c r="R29" s="14" t="s">
        <v>130</v>
      </c>
      <c r="S29" s="14">
        <v>0.15</v>
      </c>
      <c r="T29" s="41">
        <f>5525/1000</f>
        <v>5.5250000000000004</v>
      </c>
      <c r="U29" s="7" t="s">
        <v>127</v>
      </c>
      <c r="V29" s="15" t="s">
        <v>128</v>
      </c>
    </row>
    <row r="30" spans="1:22" x14ac:dyDescent="0.25">
      <c r="A30" s="11">
        <v>15</v>
      </c>
      <c r="B30" s="21">
        <v>43964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39" t="s">
        <v>34</v>
      </c>
      <c r="O30" s="19"/>
      <c r="P30" s="20" t="s">
        <v>132</v>
      </c>
      <c r="Q30" s="14">
        <f t="shared" si="0"/>
        <v>7.4999999999999997E-3</v>
      </c>
      <c r="R30" s="14" t="s">
        <v>55</v>
      </c>
      <c r="S30" s="14">
        <v>50</v>
      </c>
      <c r="T30" s="41">
        <f>375/1000</f>
        <v>0.375</v>
      </c>
      <c r="U30" s="7" t="s">
        <v>127</v>
      </c>
      <c r="V30" s="15" t="s">
        <v>128</v>
      </c>
    </row>
    <row r="31" spans="1:22" ht="24" x14ac:dyDescent="0.25">
      <c r="A31" s="11">
        <v>16</v>
      </c>
      <c r="B31" s="21">
        <v>43965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39" t="s">
        <v>34</v>
      </c>
      <c r="O31" s="19"/>
      <c r="P31" s="13" t="s">
        <v>64</v>
      </c>
      <c r="Q31" s="14">
        <f t="shared" si="0"/>
        <v>1.375</v>
      </c>
      <c r="R31" s="39" t="s">
        <v>55</v>
      </c>
      <c r="S31" s="11">
        <v>2</v>
      </c>
      <c r="T31" s="32">
        <f>2750/1000</f>
        <v>2.75</v>
      </c>
      <c r="U31" s="7" t="s">
        <v>52</v>
      </c>
      <c r="V31" s="15" t="s">
        <v>65</v>
      </c>
    </row>
    <row r="32" spans="1:22" ht="24" x14ac:dyDescent="0.25">
      <c r="A32" s="11">
        <v>17</v>
      </c>
      <c r="B32" s="21">
        <v>43965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39" t="s">
        <v>34</v>
      </c>
      <c r="O32" s="19"/>
      <c r="P32" s="20" t="s">
        <v>82</v>
      </c>
      <c r="Q32" s="14" t="s">
        <v>37</v>
      </c>
      <c r="R32" s="14" t="s">
        <v>37</v>
      </c>
      <c r="S32" s="14" t="s">
        <v>37</v>
      </c>
      <c r="T32" s="50">
        <f>2048.33/1000</f>
        <v>2.04833</v>
      </c>
      <c r="U32" s="7" t="s">
        <v>83</v>
      </c>
      <c r="V32" s="20" t="s">
        <v>84</v>
      </c>
    </row>
    <row r="33" spans="1:22" ht="24" x14ac:dyDescent="0.25">
      <c r="A33" s="11">
        <v>18</v>
      </c>
      <c r="B33" s="21">
        <v>43966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39" t="s">
        <v>34</v>
      </c>
      <c r="O33" s="19"/>
      <c r="P33" s="13" t="s">
        <v>123</v>
      </c>
      <c r="Q33" s="14">
        <f t="shared" ref="Q33:Q49" si="1">T33/S33</f>
        <v>2.2166700000000001</v>
      </c>
      <c r="R33" s="39" t="s">
        <v>55</v>
      </c>
      <c r="S33" s="11">
        <v>1</v>
      </c>
      <c r="T33" s="32">
        <f>2216.67/1000</f>
        <v>2.2166700000000001</v>
      </c>
      <c r="U33" s="7" t="s">
        <v>52</v>
      </c>
      <c r="V33" s="15" t="s">
        <v>122</v>
      </c>
    </row>
    <row r="34" spans="1:22" ht="24" x14ac:dyDescent="0.25">
      <c r="A34" s="11">
        <v>19</v>
      </c>
      <c r="B34" s="21">
        <v>43966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39" t="s">
        <v>34</v>
      </c>
      <c r="O34" s="19"/>
      <c r="P34" s="13" t="s">
        <v>124</v>
      </c>
      <c r="Q34" s="14">
        <f t="shared" si="1"/>
        <v>1.2800000000000001E-2</v>
      </c>
      <c r="R34" s="39" t="s">
        <v>55</v>
      </c>
      <c r="S34" s="11">
        <v>15</v>
      </c>
      <c r="T34" s="32">
        <f>192/1000</f>
        <v>0.192</v>
      </c>
      <c r="U34" s="7" t="s">
        <v>52</v>
      </c>
      <c r="V34" s="15" t="s">
        <v>122</v>
      </c>
    </row>
    <row r="35" spans="1:22" ht="24" x14ac:dyDescent="0.25">
      <c r="A35" s="11">
        <v>20</v>
      </c>
      <c r="B35" s="21">
        <v>43966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39" t="s">
        <v>34</v>
      </c>
      <c r="O35" s="19"/>
      <c r="P35" s="13" t="s">
        <v>125</v>
      </c>
      <c r="Q35" s="14">
        <f t="shared" si="1"/>
        <v>2.3335000000000002E-2</v>
      </c>
      <c r="R35" s="39" t="s">
        <v>55</v>
      </c>
      <c r="S35" s="11">
        <v>2</v>
      </c>
      <c r="T35" s="32">
        <f>46.67/1000</f>
        <v>4.6670000000000003E-2</v>
      </c>
      <c r="U35" s="7" t="s">
        <v>52</v>
      </c>
      <c r="V35" s="15" t="s">
        <v>122</v>
      </c>
    </row>
    <row r="36" spans="1:22" ht="24" x14ac:dyDescent="0.25">
      <c r="A36" s="11">
        <v>21</v>
      </c>
      <c r="B36" s="21">
        <v>43966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9" t="s">
        <v>34</v>
      </c>
      <c r="O36" s="19"/>
      <c r="P36" s="13" t="s">
        <v>126</v>
      </c>
      <c r="Q36" s="14">
        <f t="shared" si="1"/>
        <v>2.3335000000000002E-2</v>
      </c>
      <c r="R36" s="39" t="s">
        <v>55</v>
      </c>
      <c r="S36" s="11">
        <v>2</v>
      </c>
      <c r="T36" s="32">
        <f>46.67/1000</f>
        <v>4.6670000000000003E-2</v>
      </c>
      <c r="U36" s="7" t="s">
        <v>52</v>
      </c>
      <c r="V36" s="15" t="s">
        <v>122</v>
      </c>
    </row>
    <row r="37" spans="1:22" ht="36" x14ac:dyDescent="0.25">
      <c r="A37" s="11">
        <v>22</v>
      </c>
      <c r="B37" s="21">
        <v>43970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39" t="s">
        <v>34</v>
      </c>
      <c r="O37" s="19"/>
      <c r="P37" s="13" t="s">
        <v>101</v>
      </c>
      <c r="Q37" s="14">
        <f t="shared" si="1"/>
        <v>0.16</v>
      </c>
      <c r="R37" s="39" t="s">
        <v>43</v>
      </c>
      <c r="S37" s="11">
        <v>2</v>
      </c>
      <c r="T37" s="32">
        <f>320/1000</f>
        <v>0.32</v>
      </c>
      <c r="U37" s="7" t="s">
        <v>102</v>
      </c>
      <c r="V37" s="15" t="s">
        <v>114</v>
      </c>
    </row>
    <row r="38" spans="1:22" ht="35.25" customHeight="1" x14ac:dyDescent="0.25">
      <c r="A38" s="11">
        <v>23</v>
      </c>
      <c r="B38" s="21">
        <v>43970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39" t="s">
        <v>34</v>
      </c>
      <c r="O38" s="19"/>
      <c r="P38" s="13" t="s">
        <v>103</v>
      </c>
      <c r="Q38" s="14">
        <f t="shared" si="1"/>
        <v>0.35583499999999996</v>
      </c>
      <c r="R38" s="39" t="s">
        <v>43</v>
      </c>
      <c r="S38" s="11">
        <v>2</v>
      </c>
      <c r="T38" s="32">
        <f>711.67/1000</f>
        <v>0.71166999999999991</v>
      </c>
      <c r="U38" s="7" t="s">
        <v>102</v>
      </c>
      <c r="V38" s="15" t="s">
        <v>114</v>
      </c>
    </row>
    <row r="39" spans="1:22" ht="35.25" customHeight="1" x14ac:dyDescent="0.25">
      <c r="A39" s="11">
        <v>24</v>
      </c>
      <c r="B39" s="21">
        <v>43970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39" t="s">
        <v>34</v>
      </c>
      <c r="O39" s="19"/>
      <c r="P39" s="13" t="s">
        <v>110</v>
      </c>
      <c r="Q39" s="14">
        <f t="shared" si="1"/>
        <v>2.0368399999999998</v>
      </c>
      <c r="R39" s="39" t="s">
        <v>43</v>
      </c>
      <c r="S39" s="11">
        <v>1</v>
      </c>
      <c r="T39" s="32">
        <f>2036.84/1000</f>
        <v>2.0368399999999998</v>
      </c>
      <c r="U39" s="7" t="s">
        <v>102</v>
      </c>
      <c r="V39" s="15" t="s">
        <v>114</v>
      </c>
    </row>
    <row r="40" spans="1:22" ht="24" x14ac:dyDescent="0.25">
      <c r="A40" s="11">
        <v>25</v>
      </c>
      <c r="B40" s="21">
        <v>43970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39" t="s">
        <v>34</v>
      </c>
      <c r="O40" s="19"/>
      <c r="P40" s="13" t="s">
        <v>115</v>
      </c>
      <c r="Q40" s="14">
        <f t="shared" si="1"/>
        <v>2.39629</v>
      </c>
      <c r="R40" s="39" t="s">
        <v>43</v>
      </c>
      <c r="S40" s="11">
        <v>1</v>
      </c>
      <c r="T40" s="32">
        <f>2396.29/1000</f>
        <v>2.39629</v>
      </c>
      <c r="U40" s="7" t="s">
        <v>102</v>
      </c>
      <c r="V40" s="15" t="s">
        <v>114</v>
      </c>
    </row>
    <row r="41" spans="1:22" ht="24" x14ac:dyDescent="0.25">
      <c r="A41" s="11">
        <v>26</v>
      </c>
      <c r="B41" s="21">
        <v>43970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39" t="s">
        <v>34</v>
      </c>
      <c r="O41" s="19"/>
      <c r="P41" s="13" t="s">
        <v>107</v>
      </c>
      <c r="Q41" s="14">
        <f t="shared" si="1"/>
        <v>0.125</v>
      </c>
      <c r="R41" s="39" t="s">
        <v>43</v>
      </c>
      <c r="S41" s="11">
        <v>10</v>
      </c>
      <c r="T41" s="32">
        <f>1250/1000</f>
        <v>1.25</v>
      </c>
      <c r="U41" s="7" t="s">
        <v>102</v>
      </c>
      <c r="V41" s="15" t="s">
        <v>114</v>
      </c>
    </row>
    <row r="42" spans="1:22" ht="24" x14ac:dyDescent="0.25">
      <c r="A42" s="11">
        <v>27</v>
      </c>
      <c r="B42" s="21">
        <v>43970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39" t="s">
        <v>34</v>
      </c>
      <c r="O42" s="19"/>
      <c r="P42" s="13" t="s">
        <v>116</v>
      </c>
      <c r="Q42" s="14">
        <f t="shared" si="1"/>
        <v>5.6670000000000005E-2</v>
      </c>
      <c r="R42" s="39" t="s">
        <v>43</v>
      </c>
      <c r="S42" s="11">
        <v>1</v>
      </c>
      <c r="T42" s="32">
        <f>56.67/1000</f>
        <v>5.6670000000000005E-2</v>
      </c>
      <c r="U42" s="7" t="s">
        <v>102</v>
      </c>
      <c r="V42" s="15" t="s">
        <v>114</v>
      </c>
    </row>
    <row r="43" spans="1:22" ht="24" x14ac:dyDescent="0.25">
      <c r="A43" s="11">
        <v>28</v>
      </c>
      <c r="B43" s="21">
        <v>43970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39" t="s">
        <v>34</v>
      </c>
      <c r="O43" s="19"/>
      <c r="P43" s="13" t="s">
        <v>117</v>
      </c>
      <c r="Q43" s="14">
        <f t="shared" si="1"/>
        <v>2.4023099999999999</v>
      </c>
      <c r="R43" s="39" t="s">
        <v>43</v>
      </c>
      <c r="S43" s="11">
        <v>1</v>
      </c>
      <c r="T43" s="32">
        <f>2402.31/1000</f>
        <v>2.4023099999999999</v>
      </c>
      <c r="U43" s="7" t="s">
        <v>102</v>
      </c>
      <c r="V43" s="15" t="s">
        <v>114</v>
      </c>
    </row>
    <row r="44" spans="1:22" ht="24" x14ac:dyDescent="0.25">
      <c r="A44" s="11">
        <v>29</v>
      </c>
      <c r="B44" s="21">
        <v>43970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39" t="s">
        <v>34</v>
      </c>
      <c r="O44" s="19"/>
      <c r="P44" s="13" t="s">
        <v>118</v>
      </c>
      <c r="Q44" s="14">
        <f t="shared" si="1"/>
        <v>0.52083333333333337</v>
      </c>
      <c r="R44" s="39" t="s">
        <v>43</v>
      </c>
      <c r="S44" s="11">
        <v>3</v>
      </c>
      <c r="T44" s="32">
        <f>1562.5/1000</f>
        <v>1.5625</v>
      </c>
      <c r="U44" s="7" t="s">
        <v>102</v>
      </c>
      <c r="V44" s="15" t="s">
        <v>114</v>
      </c>
    </row>
    <row r="45" spans="1:22" ht="24" x14ac:dyDescent="0.25">
      <c r="A45" s="11">
        <v>30</v>
      </c>
      <c r="B45" s="21">
        <v>43970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9" t="s">
        <v>34</v>
      </c>
      <c r="O45" s="19"/>
      <c r="P45" s="13" t="s">
        <v>119</v>
      </c>
      <c r="Q45" s="14">
        <f t="shared" si="1"/>
        <v>0.255</v>
      </c>
      <c r="R45" s="39" t="s">
        <v>43</v>
      </c>
      <c r="S45" s="11">
        <v>6</v>
      </c>
      <c r="T45" s="32">
        <f>1530/1000</f>
        <v>1.53</v>
      </c>
      <c r="U45" s="7" t="s">
        <v>102</v>
      </c>
      <c r="V45" s="15" t="s">
        <v>114</v>
      </c>
    </row>
    <row r="46" spans="1:22" ht="24" x14ac:dyDescent="0.25">
      <c r="A46" s="11">
        <v>31</v>
      </c>
      <c r="B46" s="21">
        <v>43970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39" t="s">
        <v>34</v>
      </c>
      <c r="O46" s="19"/>
      <c r="P46" s="13" t="s">
        <v>120</v>
      </c>
      <c r="Q46" s="14">
        <f t="shared" si="1"/>
        <v>8.9165000000000008E-2</v>
      </c>
      <c r="R46" s="39" t="s">
        <v>43</v>
      </c>
      <c r="S46" s="11">
        <v>2</v>
      </c>
      <c r="T46" s="32">
        <f>178.33/1000</f>
        <v>0.17833000000000002</v>
      </c>
      <c r="U46" s="7" t="s">
        <v>102</v>
      </c>
      <c r="V46" s="15" t="s">
        <v>114</v>
      </c>
    </row>
    <row r="47" spans="1:22" ht="24" x14ac:dyDescent="0.25">
      <c r="A47" s="11">
        <v>32</v>
      </c>
      <c r="B47" s="21">
        <v>43970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39" t="s">
        <v>34</v>
      </c>
      <c r="O47" s="19"/>
      <c r="P47" s="13" t="s">
        <v>121</v>
      </c>
      <c r="Q47" s="14">
        <f t="shared" si="1"/>
        <v>3.2500000000000001E-2</v>
      </c>
      <c r="R47" s="39" t="s">
        <v>43</v>
      </c>
      <c r="S47" s="11">
        <v>4</v>
      </c>
      <c r="T47" s="32">
        <f>130/1000</f>
        <v>0.13</v>
      </c>
      <c r="U47" s="7" t="s">
        <v>102</v>
      </c>
      <c r="V47" s="15" t="s">
        <v>114</v>
      </c>
    </row>
    <row r="48" spans="1:22" ht="24" x14ac:dyDescent="0.25">
      <c r="A48" s="11">
        <v>33</v>
      </c>
      <c r="B48" s="21">
        <v>43973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39" t="s">
        <v>34</v>
      </c>
      <c r="O48" s="19"/>
      <c r="P48" s="13" t="s">
        <v>112</v>
      </c>
      <c r="Q48" s="14">
        <f t="shared" si="1"/>
        <v>0.13333</v>
      </c>
      <c r="R48" s="39" t="s">
        <v>55</v>
      </c>
      <c r="S48" s="11">
        <v>1</v>
      </c>
      <c r="T48" s="32">
        <f>133.33/1000</f>
        <v>0.13333</v>
      </c>
      <c r="U48" s="7" t="s">
        <v>52</v>
      </c>
      <c r="V48" s="15" t="s">
        <v>111</v>
      </c>
    </row>
    <row r="49" spans="1:22" ht="24" x14ac:dyDescent="0.25">
      <c r="A49" s="11">
        <v>34</v>
      </c>
      <c r="B49" s="21">
        <v>43973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39" t="s">
        <v>34</v>
      </c>
      <c r="O49" s="19"/>
      <c r="P49" s="13" t="s">
        <v>113</v>
      </c>
      <c r="Q49" s="14">
        <f t="shared" si="1"/>
        <v>5.3200000000000001E-3</v>
      </c>
      <c r="R49" s="39" t="s">
        <v>55</v>
      </c>
      <c r="S49" s="11">
        <v>1</v>
      </c>
      <c r="T49" s="32">
        <f>5.32/1000</f>
        <v>5.3200000000000001E-3</v>
      </c>
      <c r="U49" s="7" t="s">
        <v>52</v>
      </c>
      <c r="V49" s="15" t="s">
        <v>111</v>
      </c>
    </row>
    <row r="50" spans="1:22" ht="24" x14ac:dyDescent="0.25">
      <c r="A50" s="11">
        <v>35</v>
      </c>
      <c r="B50" s="21">
        <v>43973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39" t="s">
        <v>34</v>
      </c>
      <c r="O50" s="19"/>
      <c r="P50" s="20" t="s">
        <v>80</v>
      </c>
      <c r="Q50" s="14">
        <f>23800/1000</f>
        <v>23.8</v>
      </c>
      <c r="R50" s="14" t="s">
        <v>50</v>
      </c>
      <c r="S50" s="14">
        <v>2</v>
      </c>
      <c r="T50" s="41">
        <f>47600/1000</f>
        <v>47.6</v>
      </c>
      <c r="U50" s="7" t="s">
        <v>60</v>
      </c>
      <c r="V50" s="20" t="s">
        <v>81</v>
      </c>
    </row>
    <row r="51" spans="1:22" ht="24" x14ac:dyDescent="0.25">
      <c r="A51" s="11">
        <v>36</v>
      </c>
      <c r="B51" s="21">
        <v>43978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9" t="s">
        <v>34</v>
      </c>
      <c r="O51" s="19"/>
      <c r="P51" s="20" t="s">
        <v>78</v>
      </c>
      <c r="Q51" s="14">
        <f>15500/1000</f>
        <v>15.5</v>
      </c>
      <c r="R51" s="14" t="s">
        <v>55</v>
      </c>
      <c r="S51" s="14">
        <v>2</v>
      </c>
      <c r="T51" s="41">
        <f>31000/1000</f>
        <v>31</v>
      </c>
      <c r="U51" s="7" t="s">
        <v>60</v>
      </c>
      <c r="V51" s="20" t="s">
        <v>79</v>
      </c>
    </row>
    <row r="52" spans="1:22" ht="36" x14ac:dyDescent="0.25">
      <c r="A52" s="11">
        <v>37</v>
      </c>
      <c r="B52" s="21">
        <v>43979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9" t="s">
        <v>34</v>
      </c>
      <c r="O52" s="19"/>
      <c r="P52" s="13" t="s">
        <v>101</v>
      </c>
      <c r="Q52" s="14">
        <f t="shared" ref="Q52:Q59" si="2">T52/S52</f>
        <v>0.14399999999999999</v>
      </c>
      <c r="R52" s="39" t="s">
        <v>43</v>
      </c>
      <c r="S52" s="11">
        <v>3</v>
      </c>
      <c r="T52" s="32">
        <f>432/1000</f>
        <v>0.432</v>
      </c>
      <c r="U52" s="7" t="s">
        <v>102</v>
      </c>
      <c r="V52" s="15" t="s">
        <v>100</v>
      </c>
    </row>
    <row r="53" spans="1:22" ht="24" x14ac:dyDescent="0.25">
      <c r="A53" s="11">
        <v>38</v>
      </c>
      <c r="B53" s="21">
        <v>43979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39" t="s">
        <v>34</v>
      </c>
      <c r="O53" s="19"/>
      <c r="P53" s="13" t="s">
        <v>103</v>
      </c>
      <c r="Q53" s="14">
        <f t="shared" si="2"/>
        <v>0.27224999999999999</v>
      </c>
      <c r="R53" s="39" t="s">
        <v>43</v>
      </c>
      <c r="S53" s="11">
        <v>3</v>
      </c>
      <c r="T53" s="32">
        <f>816.75/1000</f>
        <v>0.81674999999999998</v>
      </c>
      <c r="U53" s="7" t="s">
        <v>102</v>
      </c>
      <c r="V53" s="15" t="s">
        <v>100</v>
      </c>
    </row>
    <row r="54" spans="1:22" ht="24" x14ac:dyDescent="0.25">
      <c r="A54" s="11">
        <v>39</v>
      </c>
      <c r="B54" s="21">
        <v>43979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39" t="s">
        <v>34</v>
      </c>
      <c r="O54" s="19"/>
      <c r="P54" s="13" t="s">
        <v>104</v>
      </c>
      <c r="Q54" s="14">
        <f t="shared" si="2"/>
        <v>4.9989745693191145E-2</v>
      </c>
      <c r="R54" s="39" t="s">
        <v>105</v>
      </c>
      <c r="S54" s="11">
        <v>24.38</v>
      </c>
      <c r="T54" s="32">
        <f>1218.75/1000</f>
        <v>1.21875</v>
      </c>
      <c r="U54" s="7" t="s">
        <v>102</v>
      </c>
      <c r="V54" s="15" t="s">
        <v>100</v>
      </c>
    </row>
    <row r="55" spans="1:22" ht="36" x14ac:dyDescent="0.25">
      <c r="A55" s="11">
        <v>40</v>
      </c>
      <c r="B55" s="21">
        <v>43979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39" t="s">
        <v>34</v>
      </c>
      <c r="O55" s="19"/>
      <c r="P55" s="13" t="s">
        <v>106</v>
      </c>
      <c r="Q55" s="14">
        <f t="shared" si="2"/>
        <v>0.13717499999999999</v>
      </c>
      <c r="R55" s="39" t="s">
        <v>43</v>
      </c>
      <c r="S55" s="11">
        <v>10</v>
      </c>
      <c r="T55" s="32">
        <f>1371.75/1000</f>
        <v>1.37175</v>
      </c>
      <c r="U55" s="7" t="s">
        <v>102</v>
      </c>
      <c r="V55" s="15" t="s">
        <v>100</v>
      </c>
    </row>
    <row r="56" spans="1:22" ht="24" x14ac:dyDescent="0.25">
      <c r="A56" s="11">
        <v>41</v>
      </c>
      <c r="B56" s="21">
        <v>43979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39" t="s">
        <v>34</v>
      </c>
      <c r="O56" s="19"/>
      <c r="P56" s="13" t="s">
        <v>107</v>
      </c>
      <c r="Q56" s="14">
        <f t="shared" si="2"/>
        <v>0.125</v>
      </c>
      <c r="R56" s="39" t="s">
        <v>43</v>
      </c>
      <c r="S56" s="11">
        <v>10</v>
      </c>
      <c r="T56" s="32">
        <f>1250/1000</f>
        <v>1.25</v>
      </c>
      <c r="U56" s="7" t="s">
        <v>102</v>
      </c>
      <c r="V56" s="15" t="s">
        <v>100</v>
      </c>
    </row>
    <row r="57" spans="1:22" ht="24" x14ac:dyDescent="0.25">
      <c r="A57" s="11">
        <v>42</v>
      </c>
      <c r="B57" s="21">
        <v>43979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39" t="s">
        <v>34</v>
      </c>
      <c r="O57" s="19"/>
      <c r="P57" s="13" t="s">
        <v>110</v>
      </c>
      <c r="Q57" s="14">
        <f t="shared" si="2"/>
        <v>2.0368399999999998</v>
      </c>
      <c r="R57" s="39" t="s">
        <v>43</v>
      </c>
      <c r="S57" s="11">
        <v>1</v>
      </c>
      <c r="T57" s="32">
        <f>2036.84/1000</f>
        <v>2.0368399999999998</v>
      </c>
      <c r="U57" s="7" t="s">
        <v>102</v>
      </c>
      <c r="V57" s="15" t="s">
        <v>100</v>
      </c>
    </row>
    <row r="58" spans="1:22" ht="24" x14ac:dyDescent="0.25">
      <c r="A58" s="11">
        <v>43</v>
      </c>
      <c r="B58" s="21">
        <v>43979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39" t="s">
        <v>34</v>
      </c>
      <c r="O58" s="19"/>
      <c r="P58" s="13" t="s">
        <v>108</v>
      </c>
      <c r="Q58" s="14">
        <f t="shared" si="2"/>
        <v>3.9731399999999999</v>
      </c>
      <c r="R58" s="39" t="s">
        <v>43</v>
      </c>
      <c r="S58" s="11">
        <v>1</v>
      </c>
      <c r="T58" s="32">
        <f>3973.14/1000</f>
        <v>3.9731399999999999</v>
      </c>
      <c r="U58" s="7" t="s">
        <v>102</v>
      </c>
      <c r="V58" s="15" t="s">
        <v>100</v>
      </c>
    </row>
    <row r="59" spans="1:22" ht="24" x14ac:dyDescent="0.25">
      <c r="A59" s="11">
        <v>44</v>
      </c>
      <c r="B59" s="21">
        <v>43979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39" t="s">
        <v>34</v>
      </c>
      <c r="O59" s="19"/>
      <c r="P59" s="13" t="s">
        <v>109</v>
      </c>
      <c r="Q59" s="14">
        <f t="shared" si="2"/>
        <v>0.95333250000000003</v>
      </c>
      <c r="R59" s="39" t="s">
        <v>43</v>
      </c>
      <c r="S59" s="11">
        <v>4</v>
      </c>
      <c r="T59" s="32">
        <f>3813.33/1000</f>
        <v>3.8133300000000001</v>
      </c>
      <c r="U59" s="7" t="s">
        <v>102</v>
      </c>
      <c r="V59" s="15" t="s">
        <v>100</v>
      </c>
    </row>
    <row r="60" spans="1:22" ht="36" x14ac:dyDescent="0.25">
      <c r="A60" s="11">
        <v>45</v>
      </c>
      <c r="B60" s="21">
        <v>43980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39" t="s">
        <v>34</v>
      </c>
      <c r="O60" s="19"/>
      <c r="P60" s="13" t="s">
        <v>90</v>
      </c>
      <c r="Q60" s="14">
        <f>T60</f>
        <v>1.39167</v>
      </c>
      <c r="R60" s="6" t="s">
        <v>55</v>
      </c>
      <c r="S60" s="11">
        <v>1</v>
      </c>
      <c r="T60" s="32">
        <f>1391.67/1000</f>
        <v>1.39167</v>
      </c>
      <c r="U60" s="7" t="s">
        <v>52</v>
      </c>
      <c r="V60" s="15" t="s">
        <v>91</v>
      </c>
    </row>
    <row r="61" spans="1:22" ht="24" x14ac:dyDescent="0.25">
      <c r="A61" s="11">
        <v>46</v>
      </c>
      <c r="B61" s="21">
        <v>43980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39" t="s">
        <v>34</v>
      </c>
      <c r="O61" s="19"/>
      <c r="P61" s="13" t="s">
        <v>92</v>
      </c>
      <c r="Q61" s="14">
        <f>T61</f>
        <v>0.1</v>
      </c>
      <c r="R61" s="39" t="s">
        <v>93</v>
      </c>
      <c r="S61" s="11">
        <v>1</v>
      </c>
      <c r="T61" s="32">
        <f>100/1000</f>
        <v>0.1</v>
      </c>
      <c r="U61" s="7" t="s">
        <v>52</v>
      </c>
      <c r="V61" s="15" t="s">
        <v>91</v>
      </c>
    </row>
    <row r="62" spans="1:22" ht="36" x14ac:dyDescent="0.25">
      <c r="A62" s="11">
        <v>47</v>
      </c>
      <c r="B62" s="21">
        <v>43980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9" t="s">
        <v>34</v>
      </c>
      <c r="O62" s="19"/>
      <c r="P62" s="13" t="s">
        <v>94</v>
      </c>
      <c r="Q62" s="14">
        <f>T62/S62</f>
        <v>2.375</v>
      </c>
      <c r="R62" s="39" t="s">
        <v>43</v>
      </c>
      <c r="S62" s="47">
        <v>1</v>
      </c>
      <c r="T62" s="32">
        <f>2375/1000</f>
        <v>2.375</v>
      </c>
      <c r="U62" s="23" t="s">
        <v>52</v>
      </c>
      <c r="V62" s="15" t="s">
        <v>91</v>
      </c>
    </row>
    <row r="63" spans="1:22" ht="24" x14ac:dyDescent="0.25">
      <c r="A63" s="11">
        <v>48</v>
      </c>
      <c r="B63" s="21">
        <v>43980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39" t="s">
        <v>34</v>
      </c>
      <c r="O63" s="19"/>
      <c r="P63" s="16" t="s">
        <v>95</v>
      </c>
      <c r="Q63" s="14">
        <f t="shared" ref="Q63:Q71" si="3">T63</f>
        <v>0.125</v>
      </c>
      <c r="R63" s="39" t="s">
        <v>43</v>
      </c>
      <c r="S63" s="34">
        <v>1</v>
      </c>
      <c r="T63" s="32">
        <f>125/1000</f>
        <v>0.125</v>
      </c>
      <c r="U63" s="23" t="s">
        <v>52</v>
      </c>
      <c r="V63" s="15" t="s">
        <v>91</v>
      </c>
    </row>
    <row r="64" spans="1:22" ht="24" x14ac:dyDescent="0.25">
      <c r="A64" s="11">
        <v>49</v>
      </c>
      <c r="B64" s="21">
        <v>43980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39" t="s">
        <v>34</v>
      </c>
      <c r="O64" s="19"/>
      <c r="P64" s="16" t="s">
        <v>96</v>
      </c>
      <c r="Q64" s="14">
        <f t="shared" si="3"/>
        <v>0.24167</v>
      </c>
      <c r="R64" s="39" t="s">
        <v>43</v>
      </c>
      <c r="S64" s="11">
        <v>1</v>
      </c>
      <c r="T64" s="32">
        <f>241.67/1000</f>
        <v>0.24167</v>
      </c>
      <c r="U64" s="23" t="s">
        <v>52</v>
      </c>
      <c r="V64" s="15" t="s">
        <v>91</v>
      </c>
    </row>
    <row r="65" spans="1:22" ht="24" x14ac:dyDescent="0.25">
      <c r="A65" s="11">
        <v>50</v>
      </c>
      <c r="B65" s="21">
        <v>43980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39" t="s">
        <v>34</v>
      </c>
      <c r="O65" s="19"/>
      <c r="P65" s="16" t="s">
        <v>97</v>
      </c>
      <c r="Q65" s="14">
        <f t="shared" si="3"/>
        <v>0.29930000000000001</v>
      </c>
      <c r="R65" s="39" t="s">
        <v>43</v>
      </c>
      <c r="S65" s="11">
        <v>1</v>
      </c>
      <c r="T65" s="32">
        <f>299.3/1000</f>
        <v>0.29930000000000001</v>
      </c>
      <c r="U65" s="23" t="s">
        <v>52</v>
      </c>
      <c r="V65" s="15" t="s">
        <v>91</v>
      </c>
    </row>
    <row r="66" spans="1:22" ht="24" x14ac:dyDescent="0.25">
      <c r="A66" s="11">
        <v>51</v>
      </c>
      <c r="B66" s="21">
        <v>43980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39" t="s">
        <v>34</v>
      </c>
      <c r="O66" s="19"/>
      <c r="P66" s="16" t="s">
        <v>98</v>
      </c>
      <c r="Q66" s="14">
        <f t="shared" si="3"/>
        <v>0.155</v>
      </c>
      <c r="R66" s="39" t="s">
        <v>43</v>
      </c>
      <c r="S66" s="34">
        <v>1</v>
      </c>
      <c r="T66" s="32">
        <f>155/1000</f>
        <v>0.155</v>
      </c>
      <c r="U66" s="23" t="s">
        <v>52</v>
      </c>
      <c r="V66" s="15" t="s">
        <v>91</v>
      </c>
    </row>
    <row r="67" spans="1:22" ht="24" x14ac:dyDescent="0.25">
      <c r="A67" s="11">
        <v>52</v>
      </c>
      <c r="B67" s="21">
        <v>43980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39" t="s">
        <v>34</v>
      </c>
      <c r="O67" s="19"/>
      <c r="P67" s="16" t="s">
        <v>99</v>
      </c>
      <c r="Q67" s="14">
        <f t="shared" si="3"/>
        <v>0.24167</v>
      </c>
      <c r="R67" s="39" t="s">
        <v>43</v>
      </c>
      <c r="S67" s="34">
        <v>1</v>
      </c>
      <c r="T67" s="32">
        <f>241.67/1000</f>
        <v>0.24167</v>
      </c>
      <c r="U67" s="23" t="s">
        <v>52</v>
      </c>
      <c r="V67" s="15" t="s">
        <v>91</v>
      </c>
    </row>
    <row r="68" spans="1:22" x14ac:dyDescent="0.25">
      <c r="A68" s="11">
        <v>53</v>
      </c>
      <c r="B68" s="24">
        <v>43982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9" t="s">
        <v>34</v>
      </c>
      <c r="O68" s="17"/>
      <c r="P68" s="26" t="s">
        <v>46</v>
      </c>
      <c r="Q68" s="14">
        <f t="shared" si="3"/>
        <v>1.18</v>
      </c>
      <c r="R68" s="35" t="s">
        <v>37</v>
      </c>
      <c r="S68" s="34">
        <v>1</v>
      </c>
      <c r="T68" s="49">
        <f>1180/1000</f>
        <v>1.18</v>
      </c>
      <c r="U68" s="23" t="s">
        <v>47</v>
      </c>
      <c r="V68" s="20" t="s">
        <v>66</v>
      </c>
    </row>
    <row r="69" spans="1:22" x14ac:dyDescent="0.25">
      <c r="A69" s="11">
        <v>54</v>
      </c>
      <c r="B69" s="24">
        <v>43982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9" t="s">
        <v>34</v>
      </c>
      <c r="O69" s="17"/>
      <c r="P69" s="26" t="s">
        <v>54</v>
      </c>
      <c r="Q69" s="14">
        <f t="shared" si="3"/>
        <v>1</v>
      </c>
      <c r="R69" s="25" t="s">
        <v>43</v>
      </c>
      <c r="S69" s="48">
        <v>1</v>
      </c>
      <c r="T69" s="41">
        <f>1000/1000</f>
        <v>1</v>
      </c>
      <c r="U69" s="23" t="s">
        <v>56</v>
      </c>
      <c r="V69" s="20" t="s">
        <v>68</v>
      </c>
    </row>
    <row r="70" spans="1:22" x14ac:dyDescent="0.25">
      <c r="A70" s="11">
        <v>55</v>
      </c>
      <c r="B70" s="24">
        <v>43982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39" t="s">
        <v>34</v>
      </c>
      <c r="O70" s="17"/>
      <c r="P70" s="20" t="s">
        <v>61</v>
      </c>
      <c r="Q70" s="18">
        <f t="shared" si="3"/>
        <v>1.18</v>
      </c>
      <c r="R70" s="44" t="s">
        <v>43</v>
      </c>
      <c r="S70" s="46">
        <v>1</v>
      </c>
      <c r="T70" s="36">
        <f>1180/1000</f>
        <v>1.18</v>
      </c>
      <c r="U70" s="20" t="s">
        <v>45</v>
      </c>
      <c r="V70" s="20" t="s">
        <v>89</v>
      </c>
    </row>
    <row r="71" spans="1:22" ht="24" x14ac:dyDescent="0.25">
      <c r="A71" s="11">
        <v>56</v>
      </c>
      <c r="B71" s="24">
        <v>43982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9" t="s">
        <v>34</v>
      </c>
      <c r="O71" s="17"/>
      <c r="P71" s="13" t="s">
        <v>57</v>
      </c>
      <c r="Q71" s="28">
        <f t="shared" si="3"/>
        <v>0.69</v>
      </c>
      <c r="R71" s="45" t="s">
        <v>41</v>
      </c>
      <c r="S71" s="33">
        <v>1</v>
      </c>
      <c r="T71" s="42">
        <f>690/1000</f>
        <v>0.69</v>
      </c>
      <c r="U71" s="20" t="s">
        <v>42</v>
      </c>
      <c r="V71" s="15" t="s">
        <v>69</v>
      </c>
    </row>
    <row r="72" spans="1:22" ht="24" x14ac:dyDescent="0.25">
      <c r="A72" s="11">
        <v>57</v>
      </c>
      <c r="B72" s="24">
        <v>43982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39" t="s">
        <v>34</v>
      </c>
      <c r="O72" s="19"/>
      <c r="P72" s="13" t="s">
        <v>49</v>
      </c>
      <c r="Q72" s="27" t="s">
        <v>37</v>
      </c>
      <c r="R72" s="27" t="s">
        <v>37</v>
      </c>
      <c r="S72" s="27" t="s">
        <v>37</v>
      </c>
      <c r="T72" s="42">
        <f>92/1000</f>
        <v>9.1999999999999998E-2</v>
      </c>
      <c r="U72" s="20" t="s">
        <v>40</v>
      </c>
      <c r="V72" s="15" t="s">
        <v>70</v>
      </c>
    </row>
    <row r="73" spans="1:22" ht="24" x14ac:dyDescent="0.25">
      <c r="A73" s="11">
        <v>58</v>
      </c>
      <c r="B73" s="24">
        <v>43982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39" t="s">
        <v>34</v>
      </c>
      <c r="O73" s="19"/>
      <c r="P73" s="13" t="s">
        <v>49</v>
      </c>
      <c r="Q73" s="27" t="s">
        <v>37</v>
      </c>
      <c r="R73" s="27" t="s">
        <v>37</v>
      </c>
      <c r="S73" s="27" t="s">
        <v>37</v>
      </c>
      <c r="T73" s="42">
        <f>6851.58/1000</f>
        <v>6.8515800000000002</v>
      </c>
      <c r="U73" s="20" t="s">
        <v>40</v>
      </c>
      <c r="V73" s="15" t="s">
        <v>71</v>
      </c>
    </row>
    <row r="74" spans="1:22" ht="24" x14ac:dyDescent="0.25">
      <c r="A74" s="11">
        <v>59</v>
      </c>
      <c r="B74" s="24">
        <v>43982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6" t="s">
        <v>34</v>
      </c>
      <c r="O74" s="19"/>
      <c r="P74" s="13" t="s">
        <v>49</v>
      </c>
      <c r="Q74" s="18">
        <f>6/1000</f>
        <v>6.0000000000000001E-3</v>
      </c>
      <c r="R74" s="27" t="s">
        <v>72</v>
      </c>
      <c r="S74" s="34">
        <v>13</v>
      </c>
      <c r="T74" s="42">
        <f>78/1000</f>
        <v>7.8E-2</v>
      </c>
      <c r="U74" s="20" t="s">
        <v>40</v>
      </c>
      <c r="V74" s="15" t="s">
        <v>73</v>
      </c>
    </row>
    <row r="75" spans="1:22" ht="24" x14ac:dyDescent="0.25">
      <c r="A75" s="11">
        <v>60</v>
      </c>
      <c r="B75" s="24">
        <v>43982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6" t="s">
        <v>34</v>
      </c>
      <c r="O75" s="19"/>
      <c r="P75" s="29" t="s">
        <v>49</v>
      </c>
      <c r="Q75" s="18">
        <f>T75</f>
        <v>0.19005000000000002</v>
      </c>
      <c r="R75" s="27" t="s">
        <v>35</v>
      </c>
      <c r="S75" s="34">
        <v>1</v>
      </c>
      <c r="T75" s="42">
        <f>190.05/1000</f>
        <v>0.19005000000000002</v>
      </c>
      <c r="U75" s="20" t="s">
        <v>36</v>
      </c>
      <c r="V75" s="31" t="s">
        <v>74</v>
      </c>
    </row>
    <row r="76" spans="1:22" ht="24" x14ac:dyDescent="0.25">
      <c r="A76" s="11">
        <v>61</v>
      </c>
      <c r="B76" s="21">
        <v>43982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39" t="s">
        <v>34</v>
      </c>
      <c r="O76" s="19"/>
      <c r="P76" s="29" t="s">
        <v>49</v>
      </c>
      <c r="Q76" s="43" t="s">
        <v>37</v>
      </c>
      <c r="R76" s="43" t="s">
        <v>37</v>
      </c>
      <c r="S76" s="43" t="s">
        <v>37</v>
      </c>
      <c r="T76" s="42">
        <f>3610.27/1000</f>
        <v>3.6102699999999999</v>
      </c>
      <c r="U76" s="40" t="s">
        <v>39</v>
      </c>
      <c r="V76" s="15" t="s">
        <v>76</v>
      </c>
    </row>
    <row r="77" spans="1:22" ht="24" x14ac:dyDescent="0.25">
      <c r="A77" s="11">
        <v>62</v>
      </c>
      <c r="B77" s="21">
        <v>43982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39" t="s">
        <v>34</v>
      </c>
      <c r="O77" s="19"/>
      <c r="P77" s="37" t="s">
        <v>48</v>
      </c>
      <c r="Q77" s="38" t="s">
        <v>37</v>
      </c>
      <c r="R77" s="38" t="s">
        <v>37</v>
      </c>
      <c r="S77" s="38" t="s">
        <v>37</v>
      </c>
      <c r="T77" s="36">
        <f>229.95/1000</f>
        <v>0.22994999999999999</v>
      </c>
      <c r="U77" s="40" t="s">
        <v>51</v>
      </c>
      <c r="V77" s="20" t="s">
        <v>77</v>
      </c>
    </row>
    <row r="78" spans="1:22" ht="24" x14ac:dyDescent="0.25">
      <c r="A78" s="11">
        <v>63</v>
      </c>
      <c r="B78" s="21">
        <v>43982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39" t="s">
        <v>34</v>
      </c>
      <c r="O78" s="19"/>
      <c r="P78" s="37" t="s">
        <v>58</v>
      </c>
      <c r="Q78" s="38">
        <f>32.79/1000</f>
        <v>3.279E-2</v>
      </c>
      <c r="R78" s="38" t="s">
        <v>37</v>
      </c>
      <c r="S78" s="38">
        <v>187</v>
      </c>
      <c r="T78" s="36">
        <f>6132.04/1000</f>
        <v>6.1320399999999999</v>
      </c>
      <c r="U78" s="40" t="s">
        <v>51</v>
      </c>
      <c r="V78" s="20" t="s">
        <v>85</v>
      </c>
    </row>
    <row r="79" spans="1:22" ht="24" x14ac:dyDescent="0.25">
      <c r="A79" s="11">
        <v>64</v>
      </c>
      <c r="B79" s="21">
        <v>43982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6" t="s">
        <v>34</v>
      </c>
      <c r="O79" s="19"/>
      <c r="P79" s="29" t="s">
        <v>59</v>
      </c>
      <c r="Q79" s="38" t="s">
        <v>37</v>
      </c>
      <c r="R79" s="38" t="s">
        <v>37</v>
      </c>
      <c r="S79" s="38" t="s">
        <v>37</v>
      </c>
      <c r="T79" s="42">
        <f>127.36/1000</f>
        <v>0.12736</v>
      </c>
      <c r="U79" s="30" t="s">
        <v>38</v>
      </c>
      <c r="V79" s="31" t="s">
        <v>88</v>
      </c>
    </row>
  </sheetData>
  <sortState ref="A16:V79">
    <sortCondition ref="B16:B79"/>
  </sortState>
  <mergeCells count="22">
    <mergeCell ref="C12:L12"/>
    <mergeCell ref="M12:M14"/>
    <mergeCell ref="C13:E13"/>
    <mergeCell ref="F13:H13"/>
    <mergeCell ref="I13:J13"/>
    <mergeCell ref="K13:L13"/>
    <mergeCell ref="A6:V7"/>
    <mergeCell ref="A8:V8"/>
    <mergeCell ref="A10:A14"/>
    <mergeCell ref="B10:B14"/>
    <mergeCell ref="C10:O10"/>
    <mergeCell ref="P10:P14"/>
    <mergeCell ref="Q10:Q14"/>
    <mergeCell ref="R10:R14"/>
    <mergeCell ref="S10:S14"/>
    <mergeCell ref="T10:T14"/>
    <mergeCell ref="N13:N14"/>
    <mergeCell ref="O13:O14"/>
    <mergeCell ref="U10:U14"/>
    <mergeCell ref="V10:V14"/>
    <mergeCell ref="C11:M11"/>
    <mergeCell ref="N11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2020-06-26T05:02:03Z</dcterms:created>
  <dcterms:modified xsi:type="dcterms:W3CDTF">2020-08-05T09:32:51Z</dcterms:modified>
</cp:coreProperties>
</file>